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05" yWindow="-105" windowWidth="23250" windowHeight="12450" tabRatio="878"/>
  </bookViews>
  <sheets>
    <sheet name="Свод сравнительная" sheetId="32" r:id="rId1"/>
    <sheet name="№3.1. ПРЦ УПА" sheetId="31" r:id="rId2"/>
    <sheet name="сводн кальк" sheetId="13" state="hidden" r:id="rId3"/>
    <sheet name="№1 З.пл." sheetId="2" r:id="rId4"/>
    <sheet name="№2 ЕСН " sheetId="14" r:id="rId5"/>
    <sheet name="№3 Транс. спец.тех." sheetId="3" r:id="rId6"/>
    <sheet name="№4 Мат и обор" sheetId="28" state="hidden" r:id="rId7"/>
    <sheet name="№4 Мат и обор (2)" sheetId="30" r:id="rId8"/>
    <sheet name="№5 Аморт" sheetId="18" r:id="rId9"/>
    <sheet name="№6 Мат ИВЭ" sheetId="26" r:id="rId10"/>
    <sheet name="№7 Услуги" sheetId="29" r:id="rId11"/>
  </sheets>
  <externalReferences>
    <externalReference r:id="rId12"/>
    <externalReference r:id="rId13"/>
  </externalReferences>
  <definedNames>
    <definedName name="_RAZ1" localSheetId="1">#REF!</definedName>
    <definedName name="_RAZ1">#REF!</definedName>
    <definedName name="_RAZ2" localSheetId="1">#REF!</definedName>
    <definedName name="_RAZ2">#REF!</definedName>
    <definedName name="_RAZ3" localSheetId="1">#REF!</definedName>
    <definedName name="_RAZ3">#REF!</definedName>
    <definedName name="cmndDayMonthTo" localSheetId="1">#REF!</definedName>
    <definedName name="cmndDayMonthTo">#REF!</definedName>
    <definedName name="cmndDays" localSheetId="1">#REF!</definedName>
    <definedName name="cmndDays">#REF!</definedName>
    <definedName name="cmndDocNum" localSheetId="1">#REF!</definedName>
    <definedName name="cmndDocNum">#REF!</definedName>
    <definedName name="cmndDocSer" localSheetId="1">#REF!</definedName>
    <definedName name="cmndDocSer">#REF!</definedName>
    <definedName name="cmndFIO" localSheetId="1">#REF!</definedName>
    <definedName name="cmndFIO">#REF!</definedName>
    <definedName name="cmndOrdDay" localSheetId="1">#REF!</definedName>
    <definedName name="cmndOrdDay">#REF!</definedName>
    <definedName name="cmndOrdMonth" localSheetId="1">#REF!</definedName>
    <definedName name="cmndOrdMonth">#REF!</definedName>
    <definedName name="cmndOrdNum" localSheetId="1">#REF!</definedName>
    <definedName name="cmndOrdNum">#REF!</definedName>
    <definedName name="cmndOrdYear" localSheetId="1">#REF!</definedName>
    <definedName name="cmndOrdYear">#REF!</definedName>
    <definedName name="cmndPoint" localSheetId="1">#REF!</definedName>
    <definedName name="cmndPoint">#REF!</definedName>
    <definedName name="cmndPoint1" localSheetId="1">#REF!</definedName>
    <definedName name="cmndPoint1">#REF!</definedName>
    <definedName name="cmndPos" localSheetId="1">#REF!</definedName>
    <definedName name="cmndPos">#REF!</definedName>
    <definedName name="cmndYearTo" localSheetId="1">#REF!</definedName>
    <definedName name="cmndYearTo">#REF!</definedName>
    <definedName name="cntAddition" localSheetId="1">#REF!</definedName>
    <definedName name="cntAddition">#REF!</definedName>
    <definedName name="cntDay" localSheetId="1">#REF!</definedName>
    <definedName name="cntDay">#REF!</definedName>
    <definedName name="cntMonth" localSheetId="1">#REF!</definedName>
    <definedName name="cntMonth">#REF!</definedName>
    <definedName name="cntName" localSheetId="1">#REF!</definedName>
    <definedName name="cntName">#REF!</definedName>
    <definedName name="cntPayer" localSheetId="1">#REF!</definedName>
    <definedName name="cntPayer">#REF!</definedName>
    <definedName name="cntPayer1" localSheetId="1">#REF!</definedName>
    <definedName name="cntPayer1">#REF!</definedName>
    <definedName name="cntPayerAddr1" localSheetId="1">#REF!</definedName>
    <definedName name="cntPayerAddr1">#REF!</definedName>
    <definedName name="cntPayerAddr2" localSheetId="1">#REF!</definedName>
    <definedName name="cntPayerAddr2">#REF!</definedName>
    <definedName name="cntPayerBank1" localSheetId="1">#REF!</definedName>
    <definedName name="cntPayerBank1">#REF!</definedName>
    <definedName name="cntPayerBank2" localSheetId="1">#REF!</definedName>
    <definedName name="cntPayerBank2">#REF!</definedName>
    <definedName name="cntPayerBank3" localSheetId="1">#REF!</definedName>
    <definedName name="cntPayerBank3">#REF!</definedName>
    <definedName name="cntPayerCount" localSheetId="1">#REF!</definedName>
    <definedName name="cntPayerCount">#REF!</definedName>
    <definedName name="cntPriceC" localSheetId="1">#REF!</definedName>
    <definedName name="cntPriceC">#REF!</definedName>
    <definedName name="cntPriceR" localSheetId="1">#REF!</definedName>
    <definedName name="cntPriceR">#REF!</definedName>
    <definedName name="cntSumC" localSheetId="1">#REF!</definedName>
    <definedName name="cntSumC">#REF!</definedName>
    <definedName name="cntSumR" localSheetId="1">#REF!</definedName>
    <definedName name="cntSumR">#REF!</definedName>
    <definedName name="cntSuppAddr1" localSheetId="1">#REF!</definedName>
    <definedName name="cntSuppAddr1">#REF!</definedName>
    <definedName name="cntSuppBank" localSheetId="1">#REF!</definedName>
    <definedName name="cntSuppBank">#REF!</definedName>
    <definedName name="cntSuppCount" localSheetId="1">#REF!</definedName>
    <definedName name="cntSuppCount">#REF!</definedName>
    <definedName name="cntSuppCountCor" localSheetId="1">#REF!</definedName>
    <definedName name="cntSuppCountCor">#REF!</definedName>
    <definedName name="cntSupplier" localSheetId="1">#REF!</definedName>
    <definedName name="cntSupplier">#REF!</definedName>
    <definedName name="cntSuppMFO2" localSheetId="1">#REF!</definedName>
    <definedName name="cntSuppMFO2">#REF!</definedName>
    <definedName name="cntSuppTlf" localSheetId="1">#REF!</definedName>
    <definedName name="cntSuppTlf">#REF!</definedName>
    <definedName name="cntYear" localSheetId="1">#REF!</definedName>
    <definedName name="cntYear">#REF!</definedName>
    <definedName name="dvrCustomer" localSheetId="1">#REF!</definedName>
    <definedName name="dvrCustomer">#REF!</definedName>
    <definedName name="dvrDay" localSheetId="1">#REF!</definedName>
    <definedName name="dvrDay">#REF!</definedName>
    <definedName name="dvrDocDay" localSheetId="1">#REF!</definedName>
    <definedName name="dvrDocDay">#REF!</definedName>
    <definedName name="dvrDocIss" localSheetId="1">#REF!</definedName>
    <definedName name="dvrDocIss">#REF!</definedName>
    <definedName name="dvrDocMonth" localSheetId="1">#REF!</definedName>
    <definedName name="dvrDocMonth">#REF!</definedName>
    <definedName name="dvrDocNum" localSheetId="1">#REF!</definedName>
    <definedName name="dvrDocNum">#REF!</definedName>
    <definedName name="dvrDocSer" localSheetId="1">#REF!</definedName>
    <definedName name="dvrDocSer">#REF!</definedName>
    <definedName name="dvrDocYear" localSheetId="1">#REF!</definedName>
    <definedName name="dvrDocYear">#REF!</definedName>
    <definedName name="dvrMonth" localSheetId="1">#REF!</definedName>
    <definedName name="dvrMonth">#REF!</definedName>
    <definedName name="dvrName" localSheetId="1">#REF!</definedName>
    <definedName name="dvrName">#REF!</definedName>
    <definedName name="dvrNo" localSheetId="1">#REF!</definedName>
    <definedName name="dvrNo">#REF!</definedName>
    <definedName name="dvrNumber" localSheetId="1">#REF!</definedName>
    <definedName name="dvrNumber">#REF!</definedName>
    <definedName name="dvrOrder" localSheetId="1">#REF!</definedName>
    <definedName name="dvrOrder">#REF!</definedName>
    <definedName name="dvrPayer" localSheetId="1">#REF!</definedName>
    <definedName name="dvrPayer">#REF!</definedName>
    <definedName name="dvrPayerBank1" localSheetId="1">#REF!</definedName>
    <definedName name="dvrPayerBank1">#REF!</definedName>
    <definedName name="dvrPayerBank2" localSheetId="1">#REF!</definedName>
    <definedName name="dvrPayerBank2">#REF!</definedName>
    <definedName name="dvrPayerCount" localSheetId="1">#REF!</definedName>
    <definedName name="dvrPayerCount">#REF!</definedName>
    <definedName name="dvrQnt" localSheetId="1">#REF!</definedName>
    <definedName name="dvrQnt">#REF!</definedName>
    <definedName name="dvrReceiver" localSheetId="1">#REF!</definedName>
    <definedName name="dvrReceiver">#REF!</definedName>
    <definedName name="dvrSupplier" localSheetId="1">#REF!</definedName>
    <definedName name="dvrSupplier">#REF!</definedName>
    <definedName name="dvrUnit" localSheetId="1">#REF!</definedName>
    <definedName name="dvrUnit">#REF!</definedName>
    <definedName name="dvrValidDay" localSheetId="1">#REF!</definedName>
    <definedName name="dvrValidDay">#REF!</definedName>
    <definedName name="dvrValidMonth" localSheetId="1">#REF!</definedName>
    <definedName name="dvrValidMonth">#REF!</definedName>
    <definedName name="dvrValidYear" localSheetId="1">#REF!</definedName>
    <definedName name="dvrValidYear">#REF!</definedName>
    <definedName name="dvrYear" localSheetId="1">#REF!</definedName>
    <definedName name="dvrYear">#REF!</definedName>
    <definedName name="elkAddr1" localSheetId="1">#REF!</definedName>
    <definedName name="elkAddr1">#REF!</definedName>
    <definedName name="elkAddr2" localSheetId="1">#REF!</definedName>
    <definedName name="elkAddr2">#REF!</definedName>
    <definedName name="elkCount" localSheetId="1">#REF!</definedName>
    <definedName name="elkCount">#REF!</definedName>
    <definedName name="elkCountFrom" localSheetId="1">#REF!</definedName>
    <definedName name="elkCountFrom">#REF!</definedName>
    <definedName name="elkCountTo" localSheetId="1">#REF!</definedName>
    <definedName name="elkCountTo">#REF!</definedName>
    <definedName name="elkDateFrom" localSheetId="1">#REF!</definedName>
    <definedName name="elkDateFrom">#REF!</definedName>
    <definedName name="elkDateTo" localSheetId="1">#REF!</definedName>
    <definedName name="elkDateTo">#REF!</definedName>
    <definedName name="elkDiscount" localSheetId="1">#REF!</definedName>
    <definedName name="elkDiscount">#REF!</definedName>
    <definedName name="elkKAddr1" localSheetId="1">#REF!</definedName>
    <definedName name="elkKAddr1">#REF!</definedName>
    <definedName name="elkKAddr2" localSheetId="1">#REF!</definedName>
    <definedName name="elkKAddr2">#REF!</definedName>
    <definedName name="elkKCount" localSheetId="1">#REF!</definedName>
    <definedName name="elkKCount">#REF!</definedName>
    <definedName name="elkKCountFrom" localSheetId="1">#REF!</definedName>
    <definedName name="elkKCountFrom">#REF!</definedName>
    <definedName name="elkKCountTo" localSheetId="1">#REF!</definedName>
    <definedName name="elkKCountTo">#REF!</definedName>
    <definedName name="elkKDateFrom" localSheetId="1">#REF!</definedName>
    <definedName name="elkKDateFrom">#REF!</definedName>
    <definedName name="elkKDateTo" localSheetId="1">#REF!</definedName>
    <definedName name="elkKDateTo">#REF!</definedName>
    <definedName name="elkKDiscount" localSheetId="1">#REF!</definedName>
    <definedName name="elkKDiscount">#REF!</definedName>
    <definedName name="elkKNumber" localSheetId="1">#REF!</definedName>
    <definedName name="elkKNumber">#REF!</definedName>
    <definedName name="elkKSumC" localSheetId="1">#REF!</definedName>
    <definedName name="elkKSumC">#REF!</definedName>
    <definedName name="elkKSumR" localSheetId="1">#REF!</definedName>
    <definedName name="elkKSumR">#REF!</definedName>
    <definedName name="elkKTarif" localSheetId="1">#REF!</definedName>
    <definedName name="elkKTarif">#REF!</definedName>
    <definedName name="elkNumber" localSheetId="1">#REF!</definedName>
    <definedName name="elkNumber">#REF!</definedName>
    <definedName name="elkSumC" localSheetId="1">#REF!</definedName>
    <definedName name="elkSumC">#REF!</definedName>
    <definedName name="elkSumR" localSheetId="1">#REF!</definedName>
    <definedName name="elkSumR">#REF!</definedName>
    <definedName name="elkTarif" localSheetId="1">#REF!</definedName>
    <definedName name="elkTarif">#REF!</definedName>
    <definedName name="ISHOD1" localSheetId="1">#REF!</definedName>
    <definedName name="ISHOD1">#REF!</definedName>
    <definedName name="ISHOD2_1" localSheetId="1">#REF!</definedName>
    <definedName name="ISHOD2_1">#REF!</definedName>
    <definedName name="ISHOD2_2" localSheetId="1">#REF!</definedName>
    <definedName name="ISHOD2_2">#REF!</definedName>
    <definedName name="Luda" localSheetId="1">#REF!</definedName>
    <definedName name="Luda">#REF!</definedName>
    <definedName name="nakDay" localSheetId="1">#REF!</definedName>
    <definedName name="nakDay">#REF!</definedName>
    <definedName name="nakFrom" localSheetId="1">#REF!</definedName>
    <definedName name="nakFrom">#REF!</definedName>
    <definedName name="nakMonth" localSheetId="1">#REF!</definedName>
    <definedName name="nakMonth">#REF!</definedName>
    <definedName name="nakName" localSheetId="1">#REF!</definedName>
    <definedName name="nakName">#REF!</definedName>
    <definedName name="nakNo" localSheetId="1">#REF!</definedName>
    <definedName name="nakNo">#REF!</definedName>
    <definedName name="nakNumber" localSheetId="1">#REF!</definedName>
    <definedName name="nakNumber">#REF!</definedName>
    <definedName name="nakPriceC" localSheetId="1">#REF!</definedName>
    <definedName name="nakPriceC">#REF!</definedName>
    <definedName name="nakPriceR" localSheetId="1">#REF!</definedName>
    <definedName name="nakPriceR">#REF!</definedName>
    <definedName name="nakQnt" localSheetId="1">#REF!</definedName>
    <definedName name="nakQnt">#REF!</definedName>
    <definedName name="nakSumC" localSheetId="1">#REF!</definedName>
    <definedName name="nakSumC">#REF!</definedName>
    <definedName name="nakSumR" localSheetId="1">#REF!</definedName>
    <definedName name="nakSumR">#REF!</definedName>
    <definedName name="nakTo" localSheetId="1">#REF!</definedName>
    <definedName name="nakTo">#REF!</definedName>
    <definedName name="nakYear" localSheetId="1">#REF!</definedName>
    <definedName name="nakYear">#REF!</definedName>
    <definedName name="PARAM1_1" localSheetId="1">#REF!</definedName>
    <definedName name="PARAM1_1">#REF!</definedName>
    <definedName name="PARAM1_2" localSheetId="1">#REF!</definedName>
    <definedName name="PARAM1_2">#REF!</definedName>
    <definedName name="PARAM2" localSheetId="1">#REF!</definedName>
    <definedName name="PARAM2">#REF!</definedName>
    <definedName name="pmnCCode1" localSheetId="1">#REF!</definedName>
    <definedName name="pmnCCode1">#REF!</definedName>
    <definedName name="pmnCCode2" localSheetId="1">#REF!</definedName>
    <definedName name="pmnCCode2">#REF!</definedName>
    <definedName name="pmnDay" localSheetId="1">#REF!</definedName>
    <definedName name="pmnDay">#REF!</definedName>
    <definedName name="pmnDCode1" localSheetId="1">#REF!</definedName>
    <definedName name="pmnDCode1">#REF!</definedName>
    <definedName name="pmnDCode2" localSheetId="1">#REF!</definedName>
    <definedName name="pmnDCode2">#REF!</definedName>
    <definedName name="pmnDirection" localSheetId="1">#REF!</definedName>
    <definedName name="pmnDirection">#REF!</definedName>
    <definedName name="pmnMonth" localSheetId="1">#REF!</definedName>
    <definedName name="pmnMonth">#REF!</definedName>
    <definedName name="pmnNumber" localSheetId="1">#REF!</definedName>
    <definedName name="pmnNumber">#REF!</definedName>
    <definedName name="pmnOper" localSheetId="1">#REF!</definedName>
    <definedName name="pmnOper">#REF!</definedName>
    <definedName name="pmnPayer" localSheetId="1">#REF!</definedName>
    <definedName name="pmnPayer">#REF!</definedName>
    <definedName name="pmnPayer1" localSheetId="1">#REF!</definedName>
    <definedName name="pmnPayer1">#REF!</definedName>
    <definedName name="pmnPayerBank1" localSheetId="1">#REF!</definedName>
    <definedName name="pmnPayerBank1">#REF!</definedName>
    <definedName name="pmnPayerBank2" localSheetId="1">#REF!</definedName>
    <definedName name="pmnPayerBank2">#REF!</definedName>
    <definedName name="pmnPayerBank3" localSheetId="1">#REF!</definedName>
    <definedName name="pmnPayerBank3">#REF!</definedName>
    <definedName name="pmnPayerCode" localSheetId="1">#REF!</definedName>
    <definedName name="pmnPayerCode">#REF!</definedName>
    <definedName name="pmnPayerCount1" localSheetId="1">#REF!</definedName>
    <definedName name="pmnPayerCount1">#REF!</definedName>
    <definedName name="pmnPayerCount2" localSheetId="1">#REF!</definedName>
    <definedName name="pmnPayerCount2">#REF!</definedName>
    <definedName name="pmnPayerCount3" localSheetId="1">#REF!</definedName>
    <definedName name="pmnPayerCount3">#REF!</definedName>
    <definedName name="pmnRecBank1" localSheetId="1">#REF!</definedName>
    <definedName name="pmnRecBank1">#REF!</definedName>
    <definedName name="pmnRecBank2" localSheetId="1">#REF!</definedName>
    <definedName name="pmnRecBank2">#REF!</definedName>
    <definedName name="pmnRecBank3" localSheetId="1">#REF!</definedName>
    <definedName name="pmnRecBank3">#REF!</definedName>
    <definedName name="pmnRecCode" localSheetId="1">#REF!</definedName>
    <definedName name="pmnRecCode">#REF!</definedName>
    <definedName name="pmnRecCount1" localSheetId="1">#REF!</definedName>
    <definedName name="pmnRecCount1">#REF!</definedName>
    <definedName name="pmnRecCount2" localSheetId="1">#REF!</definedName>
    <definedName name="pmnRecCount2">#REF!</definedName>
    <definedName name="pmnRecCount3" localSheetId="1">#REF!</definedName>
    <definedName name="pmnRecCount3">#REF!</definedName>
    <definedName name="pmnReceiver" localSheetId="1">#REF!</definedName>
    <definedName name="pmnReceiver">#REF!</definedName>
    <definedName name="pmnReceiver1" localSheetId="1">#REF!</definedName>
    <definedName name="pmnReceiver1">#REF!</definedName>
    <definedName name="pmnSum1" localSheetId="1">#REF!</definedName>
    <definedName name="pmnSum1">#REF!</definedName>
    <definedName name="pmnSum2" localSheetId="1">#REF!</definedName>
    <definedName name="pmnSum2">#REF!</definedName>
    <definedName name="pmnWNalog" localSheetId="1">#REF!</definedName>
    <definedName name="pmnWNalog">#REF!</definedName>
    <definedName name="pmnWSum1" localSheetId="1">#REF!</definedName>
    <definedName name="pmnWSum1">#REF!</definedName>
    <definedName name="pmnWSum2" localSheetId="1">#REF!</definedName>
    <definedName name="pmnWSum2">#REF!</definedName>
    <definedName name="pmnWSum3" localSheetId="1">#REF!</definedName>
    <definedName name="pmnWSum3">#REF!</definedName>
    <definedName name="pmnYear" localSheetId="1">#REF!</definedName>
    <definedName name="pmnYear">#REF!</definedName>
    <definedName name="priApplication1" localSheetId="1">#REF!</definedName>
    <definedName name="priApplication1">#REF!</definedName>
    <definedName name="priApplication2" localSheetId="1">#REF!</definedName>
    <definedName name="priApplication2">#REF!</definedName>
    <definedName name="priDate1" localSheetId="1">#REF!</definedName>
    <definedName name="priDate1">#REF!</definedName>
    <definedName name="priDate2" localSheetId="1">#REF!</definedName>
    <definedName name="priDate2">#REF!</definedName>
    <definedName name="priKDay" localSheetId="1">#REF!</definedName>
    <definedName name="priKDay">#REF!</definedName>
    <definedName name="priKMonth" localSheetId="1">#REF!</definedName>
    <definedName name="priKMonth">#REF!</definedName>
    <definedName name="priKNumber" localSheetId="1">#REF!</definedName>
    <definedName name="priKNumber">#REF!</definedName>
    <definedName name="priKOrgn" localSheetId="1">#REF!</definedName>
    <definedName name="priKOrgn">#REF!</definedName>
    <definedName name="priKPayer1" localSheetId="1">#REF!</definedName>
    <definedName name="priKPayer1">#REF!</definedName>
    <definedName name="priKPayer2" localSheetId="1">#REF!</definedName>
    <definedName name="priKPayer2">#REF!</definedName>
    <definedName name="priKPayer3" localSheetId="1">#REF!</definedName>
    <definedName name="priKPayer3">#REF!</definedName>
    <definedName name="priKSubject1" localSheetId="1">#REF!</definedName>
    <definedName name="priKSubject1">#REF!</definedName>
    <definedName name="priKSubject2" localSheetId="1">#REF!</definedName>
    <definedName name="priKSubject2">#REF!</definedName>
    <definedName name="priKSubject3" localSheetId="1">#REF!</definedName>
    <definedName name="priKSubject3">#REF!</definedName>
    <definedName name="priKWSum1" localSheetId="1">#REF!</definedName>
    <definedName name="priKWSum1">#REF!</definedName>
    <definedName name="priKWSum2" localSheetId="1">#REF!</definedName>
    <definedName name="priKWSum2">#REF!</definedName>
    <definedName name="priKWSum3" localSheetId="1">#REF!</definedName>
    <definedName name="priKWSum3">#REF!</definedName>
    <definedName name="priKWSum4" localSheetId="1">#REF!</definedName>
    <definedName name="priKWSum4">#REF!</definedName>
    <definedName name="priKWSum5" localSheetId="1">#REF!</definedName>
    <definedName name="priKWSum5">#REF!</definedName>
    <definedName name="priKWSumC" localSheetId="1">#REF!</definedName>
    <definedName name="priKWSumC">#REF!</definedName>
    <definedName name="priKYear" localSheetId="1">#REF!</definedName>
    <definedName name="priKYear">#REF!</definedName>
    <definedName name="PRINT_SENS" localSheetId="1">#REF!</definedName>
    <definedName name="PRINT_SENS">#REF!</definedName>
    <definedName name="priNumber" localSheetId="1">#REF!</definedName>
    <definedName name="priNumber">#REF!</definedName>
    <definedName name="priOrgn" localSheetId="1">#REF!</definedName>
    <definedName name="priOrgn">#REF!</definedName>
    <definedName name="priPayer" localSheetId="1">#REF!</definedName>
    <definedName name="priPayer">#REF!</definedName>
    <definedName name="priSubject1" localSheetId="1">#REF!</definedName>
    <definedName name="priSubject1">#REF!</definedName>
    <definedName name="priSubject2" localSheetId="1">#REF!</definedName>
    <definedName name="priSubject2">#REF!</definedName>
    <definedName name="priSum" localSheetId="1">#REF!</definedName>
    <definedName name="priSum">#REF!</definedName>
    <definedName name="priWSum1" localSheetId="1">#REF!</definedName>
    <definedName name="priWSum1">#REF!</definedName>
    <definedName name="priWSum2" localSheetId="1">#REF!</definedName>
    <definedName name="priWSum2">#REF!</definedName>
    <definedName name="priWSumC" localSheetId="1">#REF!</definedName>
    <definedName name="priWSumC">#REF!</definedName>
    <definedName name="PTO" localSheetId="1">[1]MAIN!#REF!</definedName>
    <definedName name="PTO">[1]MAIN!#REF!</definedName>
    <definedName name="rasApplication1" localSheetId="1">#REF!</definedName>
    <definedName name="rasApplication1">#REF!</definedName>
    <definedName name="rasApplication2" localSheetId="1">#REF!</definedName>
    <definedName name="rasApplication2">#REF!</definedName>
    <definedName name="rasDate1" localSheetId="1">#REF!</definedName>
    <definedName name="rasDate1">#REF!</definedName>
    <definedName name="rasDate2" localSheetId="1">#REF!</definedName>
    <definedName name="rasDate2">#REF!</definedName>
    <definedName name="rasDoc1" localSheetId="1">#REF!</definedName>
    <definedName name="rasDoc1">#REF!</definedName>
    <definedName name="rasDoc2" localSheetId="1">#REF!</definedName>
    <definedName name="rasDoc2">#REF!</definedName>
    <definedName name="rasNumber" localSheetId="1">#REF!</definedName>
    <definedName name="rasNumber">#REF!</definedName>
    <definedName name="rasOrgn" localSheetId="1">#REF!</definedName>
    <definedName name="rasOrgn">#REF!</definedName>
    <definedName name="rasRecDay" localSheetId="1">#REF!</definedName>
    <definedName name="rasRecDay">#REF!</definedName>
    <definedName name="rasReceiver" localSheetId="1">#REF!</definedName>
    <definedName name="rasReceiver">#REF!</definedName>
    <definedName name="rasRecMonth" localSheetId="1">#REF!</definedName>
    <definedName name="rasRecMonth">#REF!</definedName>
    <definedName name="rasRecYear" localSheetId="1">#REF!</definedName>
    <definedName name="rasRecYear">#REF!</definedName>
    <definedName name="rasSubject1" localSheetId="1">#REF!</definedName>
    <definedName name="rasSubject1">#REF!</definedName>
    <definedName name="rasSubject2" localSheetId="1">#REF!</definedName>
    <definedName name="rasSubject2">#REF!</definedName>
    <definedName name="rasSum" localSheetId="1">#REF!</definedName>
    <definedName name="rasSum">#REF!</definedName>
    <definedName name="rasWRecSum1" localSheetId="1">#REF!</definedName>
    <definedName name="rasWRecSum1">#REF!</definedName>
    <definedName name="rasWRecSum2" localSheetId="1">#REF!</definedName>
    <definedName name="rasWRecSum2">#REF!</definedName>
    <definedName name="rasWRecSumC" localSheetId="1">#REF!</definedName>
    <definedName name="rasWRecSumC">#REF!</definedName>
    <definedName name="rasWSum1" localSheetId="1">#REF!</definedName>
    <definedName name="rasWSum1">#REF!</definedName>
    <definedName name="rasWSum2" localSheetId="1">#REF!</definedName>
    <definedName name="rasWSum2">#REF!</definedName>
    <definedName name="rasWSumC" localSheetId="1">#REF!</definedName>
    <definedName name="rasWSumC">#REF!</definedName>
    <definedName name="RAZMER1" localSheetId="1">#REF!</definedName>
    <definedName name="RAZMER1">#REF!</definedName>
    <definedName name="RAZMER2" localSheetId="1">#REF!</definedName>
    <definedName name="RAZMER2">#REF!</definedName>
    <definedName name="RAZMER3" localSheetId="1">#REF!</definedName>
    <definedName name="RAZMER3">#REF!</definedName>
    <definedName name="tlfAprt" localSheetId="1">#REF!</definedName>
    <definedName name="tlfAprt">#REF!</definedName>
    <definedName name="tlfBank" localSheetId="1">#REF!</definedName>
    <definedName name="tlfBank">#REF!</definedName>
    <definedName name="tlfCorp" localSheetId="1">#REF!</definedName>
    <definedName name="tlfCorp">#REF!</definedName>
    <definedName name="tlfCount" localSheetId="1">#REF!</definedName>
    <definedName name="tlfCount">#REF!</definedName>
    <definedName name="tlfFIO" localSheetId="1">#REF!</definedName>
    <definedName name="tlfFIO">#REF!</definedName>
    <definedName name="tlfHouse" localSheetId="1">#REF!</definedName>
    <definedName name="tlfHouse">#REF!</definedName>
    <definedName name="tlfKAprt" localSheetId="1">#REF!</definedName>
    <definedName name="tlfKAprt">#REF!</definedName>
    <definedName name="tlfKBank" localSheetId="1">#REF!</definedName>
    <definedName name="tlfKBank">#REF!</definedName>
    <definedName name="tlfKCorp" localSheetId="1">#REF!</definedName>
    <definedName name="tlfKCorp">#REF!</definedName>
    <definedName name="tlfKCount" localSheetId="1">#REF!</definedName>
    <definedName name="tlfKCount">#REF!</definedName>
    <definedName name="tlfKFio" localSheetId="1">#REF!</definedName>
    <definedName name="tlfKFio">#REF!</definedName>
    <definedName name="tlfKHouse" localSheetId="1">#REF!</definedName>
    <definedName name="tlfKHouse">#REF!</definedName>
    <definedName name="tlfKMonth" localSheetId="1">#REF!</definedName>
    <definedName name="tlfKMonth">#REF!</definedName>
    <definedName name="tlfKStreet" localSheetId="1">#REF!</definedName>
    <definedName name="tlfKStreet">#REF!</definedName>
    <definedName name="tlfKSum" localSheetId="1">#REF!</definedName>
    <definedName name="tlfKSum">#REF!</definedName>
    <definedName name="tlfKTarif" localSheetId="1">#REF!</definedName>
    <definedName name="tlfKTarif">#REF!</definedName>
    <definedName name="tlfKTlfNum" localSheetId="1">#REF!</definedName>
    <definedName name="tlfKTlfNum">#REF!</definedName>
    <definedName name="tlfKTotal" localSheetId="1">#REF!</definedName>
    <definedName name="tlfKTotal">#REF!</definedName>
    <definedName name="tlfKYear" localSheetId="1">#REF!</definedName>
    <definedName name="tlfKYear">#REF!</definedName>
    <definedName name="tlfMonth" localSheetId="1">#REF!</definedName>
    <definedName name="tlfMonth">#REF!</definedName>
    <definedName name="tlfStreet" localSheetId="1">#REF!</definedName>
    <definedName name="tlfStreet">#REF!</definedName>
    <definedName name="tlfSum" localSheetId="1">#REF!</definedName>
    <definedName name="tlfSum">#REF!</definedName>
    <definedName name="tlfTarif" localSheetId="1">#REF!</definedName>
    <definedName name="tlfTarif">#REF!</definedName>
    <definedName name="tlfTlfNum" localSheetId="1">#REF!</definedName>
    <definedName name="tlfTlfNum">#REF!</definedName>
    <definedName name="tlfTotal" localSheetId="1">#REF!</definedName>
    <definedName name="tlfTotal">#REF!</definedName>
    <definedName name="tlfYear" localSheetId="1">#REF!</definedName>
    <definedName name="tlfYear">#REF!</definedName>
    <definedName name="бб" localSheetId="1">#REF!</definedName>
    <definedName name="бб">#REF!</definedName>
    <definedName name="Демо" localSheetId="1">#REF!</definedName>
    <definedName name="Демо">#REF!</definedName>
    <definedName name="мат" localSheetId="1">#REF!</definedName>
    <definedName name="мат">#REF!</definedName>
    <definedName name="Назначение" localSheetId="1">#REF!</definedName>
    <definedName name="Назначение">#REF!</definedName>
    <definedName name="_xlnm.Print_Area" localSheetId="3">'№1 З.пл.'!$A$1:$H$19</definedName>
    <definedName name="_xlnm.Print_Area" localSheetId="4">'№2 ЕСН '!$A$1:$F$19</definedName>
    <definedName name="_xlnm.Print_Area" localSheetId="5">'№3 Транс. спец.тех.'!$A$1:$K$24</definedName>
    <definedName name="_xlnm.Print_Area" localSheetId="1">'№3.1. ПРЦ УПА'!$B$1:$E$263</definedName>
    <definedName name="_xlnm.Print_Area" localSheetId="6">'№4 Мат и обор'!$A$1:$H$75</definedName>
    <definedName name="_xlnm.Print_Area" localSheetId="7">'№4 Мат и обор (2)'!$A$1:$H$75</definedName>
    <definedName name="_xlnm.Print_Area" localSheetId="8">'№5 Аморт'!$J$1:$V$42</definedName>
    <definedName name="_xlnm.Print_Area" localSheetId="9">'№6 Мат ИВЭ'!$A$1:$M$16</definedName>
    <definedName name="_xlnm.Print_Area" localSheetId="10">'№7 Услуги'!$A$1:$G$16</definedName>
    <definedName name="_xlnm.Print_Area" localSheetId="0">'Свод сравнительная'!$A$1:$F$36</definedName>
    <definedName name="_xlnm.Print_Area" localSheetId="2">'сводн кальк'!$A$1:$E$33</definedName>
    <definedName name="Принципы" localSheetId="1">#REF!</definedName>
    <definedName name="Принципы">#REF!</definedName>
    <definedName name="согласовано" localSheetId="1">#REF!</definedName>
    <definedName name="согласовано">#REF!</definedName>
    <definedName name="Стоимость" localSheetId="1">#REF!</definedName>
    <definedName name="Стоимость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4" l="1"/>
  <c r="F11" i="2"/>
  <c r="F8" i="2"/>
  <c r="F9" i="2"/>
  <c r="F10" i="2"/>
  <c r="G73" i="30" l="1"/>
  <c r="B73" i="30"/>
  <c r="B71" i="31"/>
  <c r="B69" i="31"/>
  <c r="B63" i="31"/>
  <c r="B45" i="31"/>
  <c r="B41" i="31"/>
  <c r="B37" i="31"/>
  <c r="B24" i="31"/>
  <c r="B21" i="31"/>
  <c r="B26" i="31" s="1"/>
  <c r="B20" i="31"/>
  <c r="B25" i="31" s="1"/>
  <c r="B18" i="31"/>
  <c r="B23" i="31" s="1"/>
  <c r="B28" i="31" s="1"/>
  <c r="B33" i="31" s="1"/>
  <c r="B17" i="31"/>
  <c r="B22" i="31" s="1"/>
  <c r="B27" i="31" s="1"/>
  <c r="B13" i="31"/>
  <c r="C81" i="31"/>
  <c r="E81" i="31"/>
  <c r="E6" i="31" l="1"/>
  <c r="E5" i="31" s="1"/>
  <c r="E78" i="31" l="1"/>
  <c r="P8" i="2" l="1"/>
  <c r="Q8" i="2"/>
  <c r="R8" i="2"/>
  <c r="R12" i="2" s="1"/>
  <c r="P9" i="2"/>
  <c r="Q9" i="2"/>
  <c r="R9" i="2"/>
  <c r="Q10" i="2"/>
  <c r="P10" i="2" s="1"/>
  <c r="R10" i="2"/>
  <c r="P11" i="2"/>
  <c r="Q11" i="2"/>
  <c r="R11" i="2" s="1"/>
  <c r="M10" i="14"/>
  <c r="M11" i="14"/>
  <c r="M12" i="14"/>
  <c r="M13" i="14"/>
  <c r="M14" i="14"/>
  <c r="D6" i="32" l="1"/>
  <c r="D7" i="32" s="1"/>
  <c r="K5" i="13"/>
  <c r="K6" i="13" s="1"/>
  <c r="G25" i="13" l="1"/>
  <c r="E9" i="29" l="1"/>
  <c r="G9" i="29" s="1"/>
  <c r="E8" i="29"/>
  <c r="G8" i="29" s="1"/>
  <c r="E7" i="29"/>
  <c r="G7" i="29" l="1"/>
  <c r="G10" i="29" s="1"/>
  <c r="E18" i="13" s="1"/>
  <c r="F18" i="13" s="1"/>
  <c r="G12" i="3" l="1"/>
  <c r="F10" i="26"/>
  <c r="M10" i="26" s="1"/>
  <c r="F9" i="26"/>
  <c r="M9" i="26" s="1"/>
  <c r="F8" i="26"/>
  <c r="M8" i="26" s="1"/>
  <c r="M11" i="26" l="1"/>
  <c r="E17" i="13" s="1"/>
  <c r="F17" i="13" s="1"/>
  <c r="J13" i="3" l="1"/>
  <c r="H12" i="3"/>
  <c r="J12" i="3" s="1"/>
  <c r="G66" i="30"/>
  <c r="H66" i="30" s="1"/>
  <c r="G22" i="30"/>
  <c r="H22" i="30" s="1"/>
  <c r="G69" i="30"/>
  <c r="H69" i="30" s="1"/>
  <c r="G68" i="30"/>
  <c r="H68" i="30" s="1"/>
  <c r="G67" i="30"/>
  <c r="H67" i="30" s="1"/>
  <c r="G65" i="30"/>
  <c r="H65" i="30" s="1"/>
  <c r="G64" i="30"/>
  <c r="H64" i="30" s="1"/>
  <c r="G63" i="30"/>
  <c r="H63" i="30" s="1"/>
  <c r="G62" i="30"/>
  <c r="H62" i="30" s="1"/>
  <c r="G60" i="30"/>
  <c r="H60" i="30" s="1"/>
  <c r="G59" i="30"/>
  <c r="H59" i="30" s="1"/>
  <c r="G58" i="30"/>
  <c r="H58" i="30" s="1"/>
  <c r="G57" i="30"/>
  <c r="H57" i="30" s="1"/>
  <c r="G56" i="30"/>
  <c r="H56" i="30" s="1"/>
  <c r="G55" i="30"/>
  <c r="H55" i="30" s="1"/>
  <c r="G54" i="30"/>
  <c r="H54" i="30" s="1"/>
  <c r="G53" i="30"/>
  <c r="H53" i="30" s="1"/>
  <c r="G52" i="30"/>
  <c r="H52" i="30" s="1"/>
  <c r="G51" i="30"/>
  <c r="H51" i="30" s="1"/>
  <c r="G50" i="30"/>
  <c r="H50" i="30" s="1"/>
  <c r="G49" i="30"/>
  <c r="H49" i="30" s="1"/>
  <c r="G48" i="30"/>
  <c r="H48" i="30" s="1"/>
  <c r="G47" i="30"/>
  <c r="H47" i="30" s="1"/>
  <c r="G46" i="30"/>
  <c r="H46" i="30" s="1"/>
  <c r="G45" i="30"/>
  <c r="H45" i="30" s="1"/>
  <c r="G44" i="30"/>
  <c r="H44" i="30" s="1"/>
  <c r="G43" i="30"/>
  <c r="H43" i="30" s="1"/>
  <c r="G41" i="30"/>
  <c r="H41" i="30" s="1"/>
  <c r="G40" i="30"/>
  <c r="H40" i="30" s="1"/>
  <c r="G38" i="30"/>
  <c r="H38" i="30" s="1"/>
  <c r="G37" i="30"/>
  <c r="H37" i="30" s="1"/>
  <c r="G36" i="30"/>
  <c r="H36" i="30" s="1"/>
  <c r="G35" i="30"/>
  <c r="H35" i="30" s="1"/>
  <c r="G34" i="30"/>
  <c r="H34" i="30" s="1"/>
  <c r="G33" i="30"/>
  <c r="H33" i="30" s="1"/>
  <c r="G31" i="30"/>
  <c r="H31" i="30" s="1"/>
  <c r="G30" i="30"/>
  <c r="H30" i="30" s="1"/>
  <c r="G29" i="30"/>
  <c r="H29" i="30" s="1"/>
  <c r="G28" i="30"/>
  <c r="H28" i="30" s="1"/>
  <c r="G27" i="30"/>
  <c r="H27" i="30" s="1"/>
  <c r="G26" i="30"/>
  <c r="H26" i="30" s="1"/>
  <c r="G25" i="30"/>
  <c r="H25" i="30" s="1"/>
  <c r="G24" i="30"/>
  <c r="H24" i="30" s="1"/>
  <c r="G23" i="30"/>
  <c r="H23" i="30" s="1"/>
  <c r="G20" i="30"/>
  <c r="H20" i="30" s="1"/>
  <c r="G19" i="30"/>
  <c r="H19" i="30" s="1"/>
  <c r="G18" i="30"/>
  <c r="H18" i="30" s="1"/>
  <c r="G17" i="30"/>
  <c r="H17" i="30" s="1"/>
  <c r="G16" i="30"/>
  <c r="H16" i="30" s="1"/>
  <c r="G15" i="30"/>
  <c r="H15" i="30" s="1"/>
  <c r="G13" i="30"/>
  <c r="H13" i="30" s="1"/>
  <c r="G12" i="30"/>
  <c r="H12" i="30" s="1"/>
  <c r="G11" i="30"/>
  <c r="H11" i="30" s="1"/>
  <c r="V36" i="18"/>
  <c r="V35" i="18"/>
  <c r="V34" i="18"/>
  <c r="V33" i="18"/>
  <c r="V32" i="18"/>
  <c r="V31" i="18"/>
  <c r="V30" i="18"/>
  <c r="V29" i="18"/>
  <c r="V27" i="18"/>
  <c r="V26" i="18"/>
  <c r="V25" i="18"/>
  <c r="V24" i="18"/>
  <c r="V23" i="18"/>
  <c r="V22" i="18"/>
  <c r="V21" i="18"/>
  <c r="V20" i="18"/>
  <c r="V19" i="18"/>
  <c r="V18" i="18"/>
  <c r="V17" i="18"/>
  <c r="V16" i="18"/>
  <c r="V15" i="18"/>
  <c r="V14" i="18"/>
  <c r="V13" i="18"/>
  <c r="V12" i="18"/>
  <c r="V11" i="18"/>
  <c r="V10" i="18"/>
  <c r="V9" i="18"/>
  <c r="V8" i="18"/>
  <c r="G14" i="30" l="1"/>
  <c r="H14" i="30" s="1"/>
  <c r="G70" i="30"/>
  <c r="H70" i="30" s="1"/>
  <c r="G61" i="30"/>
  <c r="H61" i="30" s="1"/>
  <c r="G39" i="30"/>
  <c r="H39" i="30" s="1"/>
  <c r="G32" i="30"/>
  <c r="H32" i="30" s="1"/>
  <c r="G21" i="30"/>
  <c r="H21" i="30" s="1"/>
  <c r="G42" i="30"/>
  <c r="H42" i="30" s="1"/>
  <c r="V37" i="18"/>
  <c r="E16" i="13" s="1"/>
  <c r="F16" i="13" s="1"/>
  <c r="H71" i="30" l="1"/>
  <c r="E15" i="13" l="1"/>
  <c r="F15" i="13" s="1"/>
  <c r="M70" i="28"/>
  <c r="M12" i="28"/>
  <c r="M13" i="28"/>
  <c r="M14" i="28"/>
  <c r="M15" i="28"/>
  <c r="M16" i="28"/>
  <c r="M17" i="28"/>
  <c r="M18" i="28"/>
  <c r="M19" i="28"/>
  <c r="M20" i="28"/>
  <c r="M21" i="28"/>
  <c r="M22" i="28"/>
  <c r="M23" i="28"/>
  <c r="M24" i="28"/>
  <c r="M25" i="28"/>
  <c r="M26" i="28"/>
  <c r="M27" i="28"/>
  <c r="M28" i="28"/>
  <c r="M29" i="28"/>
  <c r="M30" i="28"/>
  <c r="M31" i="28"/>
  <c r="M32" i="28"/>
  <c r="M33" i="28"/>
  <c r="M34" i="28"/>
  <c r="M35" i="28"/>
  <c r="M36" i="28"/>
  <c r="M37" i="28"/>
  <c r="M38" i="28"/>
  <c r="M39" i="28"/>
  <c r="M40" i="28"/>
  <c r="M41" i="28"/>
  <c r="M42" i="28"/>
  <c r="M43" i="28"/>
  <c r="M44" i="28"/>
  <c r="M45" i="28"/>
  <c r="M46" i="28"/>
  <c r="M47" i="28"/>
  <c r="M48" i="28"/>
  <c r="M49" i="28"/>
  <c r="M50" i="28"/>
  <c r="M51" i="28"/>
  <c r="M52" i="28"/>
  <c r="M53" i="28"/>
  <c r="M54" i="28"/>
  <c r="M55" i="28"/>
  <c r="M56" i="28"/>
  <c r="M57" i="28"/>
  <c r="M58" i="28"/>
  <c r="M59" i="28"/>
  <c r="M60" i="28"/>
  <c r="M61" i="28"/>
  <c r="M62" i="28"/>
  <c r="M63" i="28"/>
  <c r="M64" i="28"/>
  <c r="M66" i="28"/>
  <c r="M67" i="28"/>
  <c r="M68" i="28"/>
  <c r="M69" i="28"/>
  <c r="M11" i="28"/>
  <c r="B73" i="28" l="1"/>
  <c r="G73" i="28"/>
  <c r="G70" i="28"/>
  <c r="H70" i="28" s="1"/>
  <c r="G69" i="28"/>
  <c r="H69" i="28" s="1"/>
  <c r="H68" i="28"/>
  <c r="G68" i="28"/>
  <c r="G67" i="28"/>
  <c r="H67" i="28" s="1"/>
  <c r="G66" i="28"/>
  <c r="H66" i="28" s="1"/>
  <c r="F65" i="28"/>
  <c r="G64" i="28"/>
  <c r="H64" i="28" s="1"/>
  <c r="G63" i="28"/>
  <c r="H63" i="28" s="1"/>
  <c r="G62" i="28"/>
  <c r="H62" i="28" s="1"/>
  <c r="G61" i="28"/>
  <c r="H61" i="28" s="1"/>
  <c r="G60" i="28"/>
  <c r="H60" i="28" s="1"/>
  <c r="G59" i="28"/>
  <c r="H59" i="28" s="1"/>
  <c r="G58" i="28"/>
  <c r="H58" i="28" s="1"/>
  <c r="G57" i="28"/>
  <c r="H57" i="28" s="1"/>
  <c r="G56" i="28"/>
  <c r="H56" i="28" s="1"/>
  <c r="G55" i="28"/>
  <c r="H55" i="28" s="1"/>
  <c r="G54" i="28"/>
  <c r="H54" i="28" s="1"/>
  <c r="G53" i="28"/>
  <c r="H53" i="28" s="1"/>
  <c r="G52" i="28"/>
  <c r="H52" i="28" s="1"/>
  <c r="G51" i="28"/>
  <c r="H51" i="28" s="1"/>
  <c r="G50" i="28"/>
  <c r="H50" i="28" s="1"/>
  <c r="G49" i="28"/>
  <c r="H49" i="28" s="1"/>
  <c r="G48" i="28"/>
  <c r="H48" i="28" s="1"/>
  <c r="G47" i="28"/>
  <c r="H47" i="28" s="1"/>
  <c r="G46" i="28"/>
  <c r="H46" i="28" s="1"/>
  <c r="G45" i="28"/>
  <c r="H45" i="28" s="1"/>
  <c r="G44" i="28"/>
  <c r="H44" i="28" s="1"/>
  <c r="G43" i="28"/>
  <c r="H43" i="28" s="1"/>
  <c r="H42" i="28"/>
  <c r="G42" i="28"/>
  <c r="G41" i="28"/>
  <c r="H41" i="28" s="1"/>
  <c r="G40" i="28"/>
  <c r="H40" i="28" s="1"/>
  <c r="G39" i="28"/>
  <c r="H39" i="28" s="1"/>
  <c r="G38" i="28"/>
  <c r="H38" i="28" s="1"/>
  <c r="G37" i="28"/>
  <c r="H37" i="28" s="1"/>
  <c r="G36" i="28"/>
  <c r="H36" i="28" s="1"/>
  <c r="G35" i="28"/>
  <c r="H35" i="28" s="1"/>
  <c r="G34" i="28"/>
  <c r="H34" i="28" s="1"/>
  <c r="G33" i="28"/>
  <c r="H33" i="28" s="1"/>
  <c r="G32" i="28"/>
  <c r="H32" i="28" s="1"/>
  <c r="G31" i="28"/>
  <c r="H31" i="28" s="1"/>
  <c r="G30" i="28"/>
  <c r="H30" i="28" s="1"/>
  <c r="G29" i="28"/>
  <c r="H29" i="28" s="1"/>
  <c r="G28" i="28"/>
  <c r="H28" i="28" s="1"/>
  <c r="G27" i="28"/>
  <c r="H27" i="28" s="1"/>
  <c r="G26" i="28"/>
  <c r="H26" i="28" s="1"/>
  <c r="G25" i="28"/>
  <c r="H25" i="28" s="1"/>
  <c r="G24" i="28"/>
  <c r="H24" i="28" s="1"/>
  <c r="G23" i="28"/>
  <c r="H23" i="28" s="1"/>
  <c r="G22" i="28"/>
  <c r="H22" i="28" s="1"/>
  <c r="G21" i="28"/>
  <c r="H21" i="28" s="1"/>
  <c r="G20" i="28"/>
  <c r="H20" i="28" s="1"/>
  <c r="G19" i="28"/>
  <c r="H19" i="28" s="1"/>
  <c r="G18" i="28"/>
  <c r="H18" i="28" s="1"/>
  <c r="G17" i="28"/>
  <c r="H17" i="28" s="1"/>
  <c r="G16" i="28"/>
  <c r="H16" i="28" s="1"/>
  <c r="G15" i="28"/>
  <c r="H15" i="28" s="1"/>
  <c r="G14" i="28"/>
  <c r="H14" i="28" s="1"/>
  <c r="G13" i="28"/>
  <c r="H13" i="28" s="1"/>
  <c r="G12" i="28"/>
  <c r="H12" i="28" s="1"/>
  <c r="G11" i="28"/>
  <c r="H11" i="28" s="1"/>
  <c r="G65" i="28" l="1"/>
  <c r="H65" i="28" s="1"/>
  <c r="H71" i="28" s="1"/>
  <c r="M65" i="28"/>
  <c r="F9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H27" i="18" s="1"/>
  <c r="F28" i="18"/>
  <c r="H28" i="18" s="1"/>
  <c r="F29" i="18"/>
  <c r="H29" i="18" s="1"/>
  <c r="F30" i="18"/>
  <c r="F31" i="18"/>
  <c r="F32" i="18"/>
  <c r="F33" i="18"/>
  <c r="F34" i="18"/>
  <c r="F35" i="18"/>
  <c r="F36" i="18"/>
  <c r="F8" i="18"/>
  <c r="G39" i="18" l="1"/>
  <c r="B39" i="18"/>
  <c r="H11" i="2"/>
  <c r="D5" i="13"/>
  <c r="D6" i="13" s="1"/>
  <c r="D13" i="14" l="1"/>
  <c r="F13" i="14" s="1"/>
  <c r="H10" i="2"/>
  <c r="D12" i="14"/>
  <c r="H9" i="2"/>
  <c r="D11" i="14"/>
  <c r="H36" i="18" l="1"/>
  <c r="H13" i="18" l="1"/>
  <c r="H14" i="18" l="1"/>
  <c r="H35" i="18"/>
  <c r="H34" i="18"/>
  <c r="H32" i="18" l="1"/>
  <c r="H25" i="18"/>
  <c r="H24" i="18" l="1"/>
  <c r="H31" i="18" l="1"/>
  <c r="H30" i="18"/>
  <c r="H26" i="18"/>
  <c r="H12" i="18" l="1"/>
  <c r="H11" i="18"/>
  <c r="E5" i="3" l="1"/>
  <c r="H8" i="18"/>
  <c r="H9" i="18"/>
  <c r="H23" i="18"/>
  <c r="H18" i="18"/>
  <c r="H15" i="18"/>
  <c r="H16" i="18"/>
  <c r="H17" i="18"/>
  <c r="H19" i="18"/>
  <c r="H20" i="18"/>
  <c r="H21" i="18"/>
  <c r="H22" i="18"/>
  <c r="H33" i="18"/>
  <c r="H37" i="18" l="1"/>
  <c r="J15" i="3"/>
  <c r="F11" i="14"/>
  <c r="E14" i="13" l="1"/>
  <c r="F14" i="13" s="1"/>
  <c r="F12" i="14"/>
  <c r="H8" i="2" l="1"/>
  <c r="H12" i="2" s="1"/>
  <c r="D10" i="14"/>
  <c r="F10" i="14" s="1"/>
  <c r="F14" i="14" s="1"/>
  <c r="E13" i="13" l="1"/>
  <c r="F13" i="13" s="1"/>
  <c r="E12" i="13"/>
  <c r="F12" i="13" s="1"/>
  <c r="E19" i="13" l="1"/>
  <c r="E20" i="13" l="1"/>
  <c r="F20" i="13" s="1"/>
  <c r="F19" i="13"/>
  <c r="E21" i="13" l="1"/>
  <c r="E22" i="13" l="1"/>
  <c r="F21" i="13"/>
  <c r="F22" i="13" l="1"/>
  <c r="E23" i="13"/>
  <c r="E24" i="13" l="1"/>
  <c r="F24" i="13" s="1"/>
  <c r="F23" i="13"/>
  <c r="E25" i="13" l="1"/>
  <c r="D24" i="13" s="1"/>
  <c r="F25" i="13" l="1"/>
  <c r="E26" i="13"/>
  <c r="E27" i="13" s="1"/>
</calcChain>
</file>

<file path=xl/sharedStrings.xml><?xml version="1.0" encoding="utf-8"?>
<sst xmlns="http://schemas.openxmlformats.org/spreadsheetml/2006/main" count="768" uniqueCount="319">
  <si>
    <t>№ п/п</t>
  </si>
  <si>
    <t>Наименование  техники</t>
  </si>
  <si>
    <t>шт.</t>
  </si>
  <si>
    <t>час.</t>
  </si>
  <si>
    <t>руб.</t>
  </si>
  <si>
    <t>ИТОГО:</t>
  </si>
  <si>
    <t>(Должность)</t>
  </si>
  <si>
    <t>(ФИО)</t>
  </si>
  <si>
    <t>(подпись, печать)</t>
  </si>
  <si>
    <t>№п/п</t>
  </si>
  <si>
    <t>Наименование профессий</t>
  </si>
  <si>
    <t>Разряд</t>
  </si>
  <si>
    <t>Количество, чел.</t>
  </si>
  <si>
    <t>Количество часов работы в месяц на             1 работника</t>
  </si>
  <si>
    <t>Часовая ставка со всеми доплатами и начислениями, руб.</t>
  </si>
  <si>
    <t>ИТОГО</t>
  </si>
  <si>
    <t>Среднегодовое количество суток в месяц</t>
  </si>
  <si>
    <t>руб. без НДС.</t>
  </si>
  <si>
    <t>Коэффициент использования парка</t>
  </si>
  <si>
    <t>(подпись)</t>
  </si>
  <si>
    <t>Наименование</t>
  </si>
  <si>
    <t>Ед.изм.</t>
  </si>
  <si>
    <t>руб.без НДС.</t>
  </si>
  <si>
    <t>Коэффициент использования на 1 бригаду</t>
  </si>
  <si>
    <t>5</t>
  </si>
  <si>
    <t>6</t>
  </si>
  <si>
    <t>7</t>
  </si>
  <si>
    <t>№№ п.п.</t>
  </si>
  <si>
    <t>Наименование оборудования</t>
  </si>
  <si>
    <t>Ед.изм</t>
  </si>
  <si>
    <t>Колич.</t>
  </si>
  <si>
    <t>Срок полезного использования, мес.</t>
  </si>
  <si>
    <t>Итого:</t>
  </si>
  <si>
    <t>Балансовая стоимость за единицу</t>
  </si>
  <si>
    <t xml:space="preserve">ИТОГО
 балансовая стоимость  </t>
  </si>
  <si>
    <t>Транспортные расходы в месяц</t>
  </si>
  <si>
    <t>Транспортные расходы с учетом коэффициента использования парка в месяц</t>
  </si>
  <si>
    <t>Стоимость маш.часа</t>
  </si>
  <si>
    <t>Стоимость оснащения  1 бригады материалами , оборудованием, инструментами и инвентарем</t>
  </si>
  <si>
    <t xml:space="preserve">Амортизация в месяц </t>
  </si>
  <si>
    <t>руб.без НДС</t>
  </si>
  <si>
    <t>Заработная плата</t>
  </si>
  <si>
    <t xml:space="preserve">  всего</t>
  </si>
  <si>
    <t xml:space="preserve">Заработная плата за месяц </t>
  </si>
  <si>
    <t xml:space="preserve"> на 1 работника</t>
  </si>
  <si>
    <t>Кол-во единиц техники.</t>
  </si>
  <si>
    <t>ИТОГО затрат</t>
  </si>
  <si>
    <t xml:space="preserve">   в год </t>
  </si>
  <si>
    <t xml:space="preserve"> в месяц</t>
  </si>
  <si>
    <t>Цена за единицу</t>
  </si>
  <si>
    <t>ЕСН</t>
  </si>
  <si>
    <t>ФОТ в месяц на 1 работника</t>
  </si>
  <si>
    <t>Норма отчислений</t>
  </si>
  <si>
    <t>Итого отчислений</t>
  </si>
  <si>
    <t>Время работы, 
  маш.час.</t>
  </si>
  <si>
    <t>Время пробега маш. час.</t>
  </si>
  <si>
    <t>сут.</t>
  </si>
  <si>
    <t>Режим работы в сутки</t>
  </si>
  <si>
    <t xml:space="preserve"> в т.ч.(справочно)</t>
  </si>
  <si>
    <r>
      <rPr>
        <b/>
        <sz val="11"/>
        <rFont val="Times New Roman"/>
        <family val="1"/>
        <charset val="204"/>
      </rPr>
      <t xml:space="preserve">ВСЕГО </t>
    </r>
    <r>
      <rPr>
        <sz val="11"/>
        <rFont val="Times New Roman"/>
        <family val="1"/>
        <charset val="204"/>
      </rPr>
      <t xml:space="preserve"> маш. час. в мес.</t>
    </r>
  </si>
  <si>
    <t xml:space="preserve">Годовая  оснащен- ность бригад КРС </t>
  </si>
  <si>
    <t>%</t>
  </si>
  <si>
    <t>№</t>
  </si>
  <si>
    <t>Наименование затрат</t>
  </si>
  <si>
    <t>ед.изм</t>
  </si>
  <si>
    <t xml:space="preserve">Транспортные затраты </t>
  </si>
  <si>
    <t>Амортизация основных средств</t>
  </si>
  <si>
    <t>Итого прямых затрат</t>
  </si>
  <si>
    <t>Количество ремонтов в год</t>
  </si>
  <si>
    <t>Вид ремонта</t>
  </si>
  <si>
    <t>Стоимость амортизации  основных средств   на 1 бригаду</t>
  </si>
  <si>
    <t>НДС</t>
  </si>
  <si>
    <t>ИТОГО с цеховыми расходами:</t>
  </si>
  <si>
    <t>ИТОГО с накладными расходами и рентабельностью:</t>
  </si>
  <si>
    <t>ИТОГО с НДС:</t>
  </si>
  <si>
    <t>Расчет № 2</t>
  </si>
  <si>
    <t>Заработная плата  бригады ТиКРС</t>
  </si>
  <si>
    <t>затрат на работу спецтехники  на 1 бригаду</t>
  </si>
  <si>
    <t>на 1 (один) бригадо-час.</t>
  </si>
  <si>
    <t>Стоимость, руб.</t>
  </si>
  <si>
    <t>Норматив,  
 %</t>
  </si>
  <si>
    <t>Мастер</t>
  </si>
  <si>
    <t>Бурильщик</t>
  </si>
  <si>
    <t>Помошник бурильщика</t>
  </si>
  <si>
    <t>КВД-50</t>
  </si>
  <si>
    <t>шт</t>
  </si>
  <si>
    <t>Подъемный агрегат</t>
  </si>
  <si>
    <t>Мыло хозяйственное</t>
  </si>
  <si>
    <t>Чистящее средство</t>
  </si>
  <si>
    <t>Смазка графитная</t>
  </si>
  <si>
    <t>Смазка герметизирующая Р-401</t>
  </si>
  <si>
    <t>Смазка литол</t>
  </si>
  <si>
    <t>Плашка к г/ключу 2" (60 мм)</t>
  </si>
  <si>
    <t>Плашка к г/ключу 2,5" (73 мм)</t>
  </si>
  <si>
    <t>Плашка к г/ключу 3" (89 мм)</t>
  </si>
  <si>
    <t>Вкладыш СПГ 2"(60 мм)</t>
  </si>
  <si>
    <t>Вкладыш СПГ 2,5"(73 мм)</t>
  </si>
  <si>
    <t>Вкладыш СПГ 3"(89 мм)</t>
  </si>
  <si>
    <t>Сухарь КТГУ</t>
  </si>
  <si>
    <t>Сухарь на ключ задержки</t>
  </si>
  <si>
    <t>Плашка КМУ 60 мм</t>
  </si>
  <si>
    <t>Плашка КМУ 73 мм</t>
  </si>
  <si>
    <t>Сальник УГУ - 73 (промывочный)</t>
  </si>
  <si>
    <t>Щетки для чистки резьб</t>
  </si>
  <si>
    <t>Ручка деревянная для кувалды</t>
  </si>
  <si>
    <t>Черенок для лопаты</t>
  </si>
  <si>
    <t>Сальник для БРС</t>
  </si>
  <si>
    <t>Палец сбивного клапана</t>
  </si>
  <si>
    <t>Аптечка</t>
  </si>
  <si>
    <t>Фиксаторы на ЭТА - 60 БН</t>
  </si>
  <si>
    <t>Тормозная лента</t>
  </si>
  <si>
    <t>Сменная челюсть на г/ключ 73мм</t>
  </si>
  <si>
    <t>Сменная челюсть на г/ключ 60мм</t>
  </si>
  <si>
    <t>Сменная челюсть на г/ключ 89мм</t>
  </si>
  <si>
    <t>Ветошь</t>
  </si>
  <si>
    <t>Лента ФУМ</t>
  </si>
  <si>
    <t>Веник</t>
  </si>
  <si>
    <t>пар</t>
  </si>
  <si>
    <t>пач</t>
  </si>
  <si>
    <t>кг</t>
  </si>
  <si>
    <t>Рукавицы</t>
  </si>
  <si>
    <t>компл.</t>
  </si>
  <si>
    <t>бр.часов</t>
  </si>
  <si>
    <t>календарных часов</t>
  </si>
  <si>
    <t>Средняя продолжительность ремонта</t>
  </si>
  <si>
    <r>
      <t>Цеховые  расходы</t>
    </r>
    <r>
      <rPr>
        <i/>
        <sz val="10"/>
        <rFont val="Times New Roman"/>
        <family val="1"/>
        <charset val="204"/>
      </rPr>
      <t>:</t>
    </r>
  </si>
  <si>
    <t>Накладные расходы</t>
  </si>
  <si>
    <t xml:space="preserve">Рентабельность </t>
  </si>
  <si>
    <t>Строп канатный L-8</t>
  </si>
  <si>
    <t>Переводник с быстроразъемным соединением с НКТ</t>
  </si>
  <si>
    <t>Задвижка технологическая</t>
  </si>
  <si>
    <t>Штангоуловитель</t>
  </si>
  <si>
    <t>Стойка подставка под кабель УЭЦН</t>
  </si>
  <si>
    <t>Штангодержатель разрезной</t>
  </si>
  <si>
    <t>Щит электрический распределительный</t>
  </si>
  <si>
    <t>Печь СВЧ</t>
  </si>
  <si>
    <t>Электрообогреватель</t>
  </si>
  <si>
    <t>Материалы и Оборудование</t>
  </si>
  <si>
    <t>Расчет № 1</t>
  </si>
  <si>
    <t>_____________________</t>
  </si>
  <si>
    <t>РАСЧЕТ № 4</t>
  </si>
  <si>
    <t xml:space="preserve">                (Должность)</t>
  </si>
  <si>
    <t>КРС, ТРС</t>
  </si>
  <si>
    <t xml:space="preserve">Опорная плита для мачты </t>
  </si>
  <si>
    <t>Гидравлический ключ</t>
  </si>
  <si>
    <t>Переходные катушки для установки превентора типа AK 350/210</t>
  </si>
  <si>
    <t>Переходная катушка-адаптер под арматуру водозаборных скважин AVSSN 100х21х1,6х324</t>
  </si>
  <si>
    <t>Переходная катушку-адаптер под арматуру «АФКЭ-1-80х21М1</t>
  </si>
  <si>
    <t>Культбудка</t>
  </si>
  <si>
    <t>Сушилка</t>
  </si>
  <si>
    <t>Жилые вагоны</t>
  </si>
  <si>
    <t xml:space="preserve">Вертлюг промывочный </t>
  </si>
  <si>
    <t>Расчет № 5</t>
  </si>
  <si>
    <t>Печати свинцовые</t>
  </si>
  <si>
    <t>Калибры</t>
  </si>
  <si>
    <t>Обмедненный инструмент</t>
  </si>
  <si>
    <t>Ареометр</t>
  </si>
  <si>
    <t>Переносной фонарь</t>
  </si>
  <si>
    <t>Квадрат</t>
  </si>
  <si>
    <t xml:space="preserve">Приемный мост и стеллажи для труб </t>
  </si>
  <si>
    <t>Доливная емкость</t>
  </si>
  <si>
    <t>Рабочая емкость, циркуляционная емкость</t>
  </si>
  <si>
    <t>Будка-инструменталка</t>
  </si>
  <si>
    <t>Вертлюг эксплуатационный ВЭ – 50/80 тн</t>
  </si>
  <si>
    <t>Стиральный порошок</t>
  </si>
  <si>
    <t>Противовыбросовое оборудование (ПВО)</t>
  </si>
  <si>
    <t>Гидравлический спайдер</t>
  </si>
  <si>
    <t>Механический ротор</t>
  </si>
  <si>
    <t>Труба ведущая</t>
  </si>
  <si>
    <t>тн.</t>
  </si>
  <si>
    <t>Герметизирующее устройство для промывки скважин</t>
  </si>
  <si>
    <t>Забойный двигатель Д-105</t>
  </si>
  <si>
    <t>Забойный двигатель Д-54; 76; 127</t>
  </si>
  <si>
    <t>Буровой рукав L=18м</t>
  </si>
  <si>
    <t>Газоанализатор</t>
  </si>
  <si>
    <t>Ключи трубные 8 ед</t>
  </si>
  <si>
    <t>Кран 3-х  ходовой на спайдер</t>
  </si>
  <si>
    <t>Кран шаровой КШ-73 х 89</t>
  </si>
  <si>
    <t>Подвесной ролик под КРБК</t>
  </si>
  <si>
    <t>Пожарный инвентарь</t>
  </si>
  <si>
    <t>Умывальник с обогревом 3 ед</t>
  </si>
  <si>
    <t>Холодильник 3 ед.</t>
  </si>
  <si>
    <t>Штропы 2 пары</t>
  </si>
  <si>
    <t>Пакер для эксплуатационной колонны</t>
  </si>
  <si>
    <t>Скрепер СКМ</t>
  </si>
  <si>
    <t>Механическая желонка</t>
  </si>
  <si>
    <t xml:space="preserve">Пакера для проведения технологических операций(ретейнер) </t>
  </si>
  <si>
    <t xml:space="preserve">Автонаматыватель для кабеля УЭЦН </t>
  </si>
  <si>
    <t>затрат  по обязательным страховым взносам на 1 бригаду ТиКРС</t>
  </si>
  <si>
    <t>Расчет № 3</t>
  </si>
  <si>
    <t>______________</t>
  </si>
  <si>
    <t>Материалы и оборудование, МБП</t>
  </si>
  <si>
    <t>Услуги</t>
  </si>
  <si>
    <t>Расчет № 6</t>
  </si>
  <si>
    <t>Стоимость закупа датчиков на ИВЭ</t>
  </si>
  <si>
    <t>Баланс рабочего времени на 1 бригаду в год</t>
  </si>
  <si>
    <t xml:space="preserve">Датчик импульсов ДИ-300.4 </t>
  </si>
  <si>
    <t>Датчик момента ключа ГКШ-МТ</t>
  </si>
  <si>
    <t>Датчик моментаключа ГКШ</t>
  </si>
  <si>
    <t>Расчет № 7</t>
  </si>
  <si>
    <t>Услуги по подключению и обслуживанию ИВЭ</t>
  </si>
  <si>
    <t>Монтаж ( с учетом трансп.затрат по доставке специалиста)</t>
  </si>
  <si>
    <t>Госповерка и тарировка с учетом транспортных затрат (ежегодная)</t>
  </si>
  <si>
    <t>Абонентское обслуживание</t>
  </si>
  <si>
    <t>мес.</t>
  </si>
  <si>
    <t>Стоимость амортизации на 1 бр-час</t>
  </si>
  <si>
    <t>Комплект оборудования ИВЭ (мод.)</t>
  </si>
  <si>
    <t>Механик по ремонту ПА</t>
  </si>
  <si>
    <t>комп.</t>
  </si>
  <si>
    <t xml:space="preserve">Вахтовка </t>
  </si>
  <si>
    <t>В.А. Иманов</t>
  </si>
  <si>
    <t>Шаблоны для НКТ</t>
  </si>
  <si>
    <t>компл</t>
  </si>
  <si>
    <t>Элеваторы трубные вспомогательные</t>
  </si>
  <si>
    <t>Генеральный директор 
ООО РуссИнтеграл-Варьеганремонт"</t>
  </si>
  <si>
    <t>Технологическая колонна НКТ</t>
  </si>
  <si>
    <t>Прирост</t>
  </si>
  <si>
    <t>упак</t>
  </si>
  <si>
    <r>
      <t xml:space="preserve">СВОДНЫЙ РАСЧЕТ </t>
    </r>
    <r>
      <rPr>
        <b/>
        <sz val="14"/>
        <color rgb="FFFF0000"/>
        <rFont val="Times New Roman"/>
        <family val="1"/>
        <charset val="204"/>
      </rPr>
      <t>(индексация)</t>
    </r>
  </si>
  <si>
    <t>Примечания</t>
  </si>
  <si>
    <t>Стоимость на 1 бр-час</t>
  </si>
  <si>
    <t>ИТОГО с накладными расходами:</t>
  </si>
  <si>
    <t xml:space="preserve">  СТОИМОСТИ  БРИГАДО-ЧАСА ПО ОСВОЕНИЮ, ТЕКУЩЕМУ И
КАПИТАЛЬНОМУ РЕМОНТУ  СКВАЖИН 
на месторождениях  ООО "КанБайкал" 
с подъемником грузоподъемностью 80 тонн
с 01.07.2022 года по 31.12.2022 год.
</t>
  </si>
  <si>
    <t>откл:</t>
  </si>
  <si>
    <r>
      <t xml:space="preserve">  СТОИМОСТИ  БРИГАДО-ЧАСА ПО ОСВОЕНИЮ, ТЕКУЩЕМУ И
КАПИТАЛЬНОМУ РЕМОНТУ  СКВАЖИН 
на месторождениях  ООО "КанБайкал" 
с подъемником грузоподъемностью 80 тонн
</t>
    </r>
    <r>
      <rPr>
        <b/>
        <strike/>
        <sz val="12"/>
        <color rgb="FFFF0000"/>
        <rFont val="Times New Roman"/>
        <family val="1"/>
        <charset val="204"/>
      </rPr>
      <t>с 01.07.2023 года по 31.12.2023 год.</t>
    </r>
    <r>
      <rPr>
        <b/>
        <sz val="12"/>
        <rFont val="Times New Roman"/>
        <family val="1"/>
      </rPr>
      <t xml:space="preserve">
</t>
    </r>
  </si>
  <si>
    <t>Наименование показателя</t>
  </si>
  <si>
    <t>ед.изм.</t>
  </si>
  <si>
    <t>УПА -80тн.</t>
  </si>
  <si>
    <t>Работа в/о</t>
  </si>
  <si>
    <t>уд.вес</t>
  </si>
  <si>
    <t>Режим ожидания</t>
  </si>
  <si>
    <t>Работа ТС во время движения</t>
  </si>
  <si>
    <t>Средне-техническая скорость</t>
  </si>
  <si>
    <t>км</t>
  </si>
  <si>
    <t>Объем услуг</t>
  </si>
  <si>
    <t>маш/час.</t>
  </si>
  <si>
    <t>мото/час</t>
  </si>
  <si>
    <t>час</t>
  </si>
  <si>
    <t>Сменный пробег</t>
  </si>
  <si>
    <t>Пробег в месяц</t>
  </si>
  <si>
    <t>км.</t>
  </si>
  <si>
    <t>Режим работы</t>
  </si>
  <si>
    <t>Сменность</t>
  </si>
  <si>
    <t>Дни в работе</t>
  </si>
  <si>
    <t>дн.</t>
  </si>
  <si>
    <t>КИП</t>
  </si>
  <si>
    <t>Оплата труда по тарифу</t>
  </si>
  <si>
    <t>Доплата за классность</t>
  </si>
  <si>
    <t>Доплата за уборку салона</t>
  </si>
  <si>
    <t xml:space="preserve">Доплата за часы работы в ночное время  </t>
  </si>
  <si>
    <t>Доплата за работу в выходные и праздничные дни</t>
  </si>
  <si>
    <t>Премия за текущий месяц</t>
  </si>
  <si>
    <t xml:space="preserve">Районный коэффициент     </t>
  </si>
  <si>
    <t xml:space="preserve">Северная надбавка     </t>
  </si>
  <si>
    <t>Надбавка за вахтовый метод работы</t>
  </si>
  <si>
    <r>
      <t xml:space="preserve">Заработная плата водителей  </t>
    </r>
    <r>
      <rPr>
        <b/>
        <i/>
        <u/>
        <sz val="10"/>
        <rFont val="Calibri"/>
        <family val="2"/>
        <charset val="204"/>
        <scheme val="minor"/>
      </rPr>
      <t>с НДФЛ</t>
    </r>
    <r>
      <rPr>
        <b/>
        <sz val="10"/>
        <rFont val="Calibri"/>
        <family val="2"/>
        <charset val="204"/>
        <scheme val="minor"/>
      </rPr>
      <t xml:space="preserve"> (2ед.)</t>
    </r>
  </si>
  <si>
    <t>Взносы по социальному страхованию</t>
  </si>
  <si>
    <t>Отпускные и больничные</t>
  </si>
  <si>
    <t>Итого заработная плата</t>
  </si>
  <si>
    <t>Норма расхода топлива на в/о</t>
  </si>
  <si>
    <t>л.</t>
  </si>
  <si>
    <t>Норма расхода топлива на 100 км пробега</t>
  </si>
  <si>
    <t>Норма расхода топлива на х/ход</t>
  </si>
  <si>
    <t xml:space="preserve">Норма расхода топлива на пускачи </t>
  </si>
  <si>
    <t>л./смен.</t>
  </si>
  <si>
    <t>Расход топлива на программу в/о</t>
  </si>
  <si>
    <t>Расход топлива на программу пробега</t>
  </si>
  <si>
    <t>Расход топлива на холостой ход</t>
  </si>
  <si>
    <t>Расход топлива на пускачи</t>
  </si>
  <si>
    <t xml:space="preserve">Всего расход топлива </t>
  </si>
  <si>
    <t>Цена за 1л.</t>
  </si>
  <si>
    <t>руб./л.</t>
  </si>
  <si>
    <t>Итого расходов на топливо</t>
  </si>
  <si>
    <t>Норма расхода моторного масла на 100 л топлива</t>
  </si>
  <si>
    <t>Расход моторного масла</t>
  </si>
  <si>
    <t>Цена 1 л моторного масла</t>
  </si>
  <si>
    <t xml:space="preserve">Сумма за моторное масло </t>
  </si>
  <si>
    <t>Норма расхода трансмиссионного масла на 100 л топлива</t>
  </si>
  <si>
    <t>Расход трансмиссионого масла</t>
  </si>
  <si>
    <t>Цена 1 л трансмиссионного масла</t>
  </si>
  <si>
    <t xml:space="preserve">Сумма за трансмиссионное масло </t>
  </si>
  <si>
    <t>Норма расхода спец.масел на 100 л топлива</t>
  </si>
  <si>
    <t>Расход спец. масел</t>
  </si>
  <si>
    <t>Цена 1 л спец. масел</t>
  </si>
  <si>
    <t xml:space="preserve">Сумма на спец.масла </t>
  </si>
  <si>
    <t>Норма расхода пластичной смазки на 100 л топлива</t>
  </si>
  <si>
    <t>расход пластичной смазки</t>
  </si>
  <si>
    <t>цена1 кг пластичной смазки</t>
  </si>
  <si>
    <t xml:space="preserve">Сумма на смазки </t>
  </si>
  <si>
    <t>Масла и смазочные материалы</t>
  </si>
  <si>
    <t>Количество колес</t>
  </si>
  <si>
    <t>Типоразмер</t>
  </si>
  <si>
    <t>Пробег до списания</t>
  </si>
  <si>
    <t>Стоимость 1 а/шины</t>
  </si>
  <si>
    <t>руб</t>
  </si>
  <si>
    <t>Расходы на автошины</t>
  </si>
  <si>
    <t>Запасные части</t>
  </si>
  <si>
    <t>Арендная плата / амортизация / лизинг</t>
  </si>
  <si>
    <t>Всего прямых расходов</t>
  </si>
  <si>
    <t>Накладные</t>
  </si>
  <si>
    <t>Итого расходов</t>
  </si>
  <si>
    <t>Рентабельность</t>
  </si>
  <si>
    <t>Стоимость 1 м/часа
(одноставочный тариф)</t>
  </si>
  <si>
    <t>Цены указаны без учета НДС</t>
  </si>
  <si>
    <t>СВОДНЫЙ РАСЧЕТ</t>
  </si>
  <si>
    <t xml:space="preserve">Примечание </t>
  </si>
  <si>
    <t>Расчёт №1</t>
  </si>
  <si>
    <t>Расчёт №2</t>
  </si>
  <si>
    <t>Расчёт №3</t>
  </si>
  <si>
    <t>Расчёт №4</t>
  </si>
  <si>
    <t>Расчёт №5</t>
  </si>
  <si>
    <t>Расчёт №6</t>
  </si>
  <si>
    <t>Расчёт №7</t>
  </si>
  <si>
    <t>Расчет № 3.1.</t>
  </si>
  <si>
    <r>
      <t xml:space="preserve">ЗП </t>
    </r>
    <r>
      <rPr>
        <b/>
        <i/>
        <sz val="10"/>
        <rFont val="Calibri"/>
        <family val="2"/>
        <charset val="204"/>
        <scheme val="minor"/>
      </rPr>
      <t>1</t>
    </r>
    <r>
      <rPr>
        <i/>
        <sz val="10"/>
        <rFont val="Calibri"/>
        <family val="2"/>
        <charset val="204"/>
        <scheme val="minor"/>
      </rPr>
      <t xml:space="preserve"> водителя</t>
    </r>
    <r>
      <rPr>
        <b/>
        <i/>
        <sz val="10"/>
        <rFont val="Calibri"/>
        <family val="2"/>
        <charset val="204"/>
        <scheme val="minor"/>
      </rPr>
      <t xml:space="preserve"> </t>
    </r>
    <r>
      <rPr>
        <b/>
        <i/>
        <u/>
        <sz val="10"/>
        <rFont val="Calibri"/>
        <family val="2"/>
        <charset val="204"/>
        <scheme val="minor"/>
      </rPr>
      <t>на руки</t>
    </r>
  </si>
  <si>
    <t xml:space="preserve">Машинист подъемного агрегата </t>
  </si>
  <si>
    <t>КРС</t>
  </si>
  <si>
    <t xml:space="preserve">  СТОИМОСТИ  БРИГАДО-ЧАСА ПО КРС с подъемником грузоподъемностью 80т либо 100 тонн
</t>
  </si>
  <si>
    <t>Расчет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</si>
</sst>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_р_._-;\-* #,##0_р_._-;_-* &quot;-&quot;_р_._-;_-@_-"/>
    <numFmt numFmtId="165" formatCode="_-* #,##0.00_р_._-;\-* #,##0.00_р_._-;_-* &quot;-&quot;??_р_._-;_-@_-"/>
    <numFmt numFmtId="166" formatCode="0.0"/>
    <numFmt numFmtId="167" formatCode="#,##0.00_ ;\-#,##0.00\ "/>
    <numFmt numFmtId="168" formatCode="#,##0.0"/>
    <numFmt numFmtId="169" formatCode="_-* #,##0.00\ _₽_-;\-* #,##0.00\ _₽_-;_-* &quot;-&quot;??\ _₽_-;_-@_-"/>
    <numFmt numFmtId="170" formatCode="0.0%"/>
  </numFmts>
  <fonts count="6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 Cyr"/>
      <family val="1"/>
      <charset val="204"/>
    </font>
    <font>
      <i/>
      <sz val="10"/>
      <name val="Arial Cyr"/>
      <charset val="204"/>
    </font>
    <font>
      <b/>
      <sz val="11"/>
      <name val="Times New Roman Cyr"/>
      <family val="1"/>
      <charset val="204"/>
    </font>
    <font>
      <b/>
      <i/>
      <sz val="11"/>
      <name val="Times New Roman Cyr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9"/>
      <name val="Arial Cyr"/>
      <family val="2"/>
      <charset val="204"/>
    </font>
    <font>
      <b/>
      <sz val="10"/>
      <name val="Arial Cyr"/>
      <family val="2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 Cyr"/>
      <charset val="204"/>
    </font>
    <font>
      <b/>
      <sz val="10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</font>
    <font>
      <sz val="12"/>
      <name val="Times New Roman"/>
      <family val="1"/>
    </font>
    <font>
      <b/>
      <sz val="12"/>
      <name val="Times New Roman CYR"/>
      <charset val="204"/>
    </font>
    <font>
      <b/>
      <sz val="12"/>
      <name val="Times New Roman"/>
      <family val="1"/>
    </font>
    <font>
      <b/>
      <sz val="12"/>
      <color indexed="12"/>
      <name val="Times New Roman"/>
      <family val="1"/>
    </font>
    <font>
      <sz val="12"/>
      <name val="Times New Roman"/>
      <family val="1"/>
      <charset val="204"/>
    </font>
    <font>
      <u/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1"/>
      <name val="Times New Roman Cyr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4"/>
      <color rgb="FFFF0000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b/>
      <sz val="11"/>
      <color rgb="FFC0000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12"/>
      <color rgb="FFC00000"/>
      <name val="Times New Roman"/>
      <family val="1"/>
    </font>
    <font>
      <b/>
      <sz val="10"/>
      <color rgb="FFC00000"/>
      <name val="Times New Roman"/>
      <family val="1"/>
      <charset val="204"/>
    </font>
    <font>
      <b/>
      <sz val="12"/>
      <color theme="0" tint="-0.34998626667073579"/>
      <name val="Times New Roman"/>
      <family val="1"/>
      <charset val="204"/>
    </font>
    <font>
      <b/>
      <sz val="11"/>
      <color rgb="FFC00000"/>
      <name val="Times New Roman Cyr"/>
      <charset val="204"/>
    </font>
    <font>
      <sz val="12"/>
      <color rgb="FFC00000"/>
      <name val="Times New Roman"/>
      <family val="1"/>
    </font>
    <font>
      <b/>
      <strike/>
      <sz val="12"/>
      <color rgb="FFFF0000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i/>
      <u/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i/>
      <sz val="1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34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165" fontId="1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2" fillId="0" borderId="0"/>
    <xf numFmtId="0" fontId="16" fillId="0" borderId="0"/>
  </cellStyleXfs>
  <cellXfs count="514">
    <xf numFmtId="0" fontId="0" fillId="0" borderId="0" xfId="0"/>
    <xf numFmtId="0" fontId="5" fillId="0" borderId="0" xfId="0" applyFont="1"/>
    <xf numFmtId="0" fontId="5" fillId="0" borderId="0" xfId="0" applyFont="1" applyBorder="1"/>
    <xf numFmtId="0" fontId="10" fillId="0" borderId="0" xfId="7" applyFont="1" applyAlignment="1">
      <alignment horizontal="center" vertical="center"/>
    </xf>
    <xf numFmtId="165" fontId="10" fillId="0" borderId="0" xfId="7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3" fillId="0" borderId="0" xfId="0" applyFont="1"/>
    <xf numFmtId="0" fontId="9" fillId="0" borderId="0" xfId="0" applyFont="1"/>
    <xf numFmtId="0" fontId="23" fillId="0" borderId="0" xfId="0" applyFont="1" applyAlignment="1">
      <alignment vertical="center"/>
    </xf>
    <xf numFmtId="0" fontId="7" fillId="0" borderId="0" xfId="0" applyFont="1" applyFill="1" applyAlignment="1">
      <alignment horizontal="center" wrapText="1"/>
    </xf>
    <xf numFmtId="0" fontId="3" fillId="0" borderId="0" xfId="0" applyFont="1" applyFill="1"/>
    <xf numFmtId="0" fontId="7" fillId="0" borderId="0" xfId="0" applyFont="1" applyFill="1"/>
    <xf numFmtId="0" fontId="22" fillId="0" borderId="0" xfId="0" applyFont="1"/>
    <xf numFmtId="0" fontId="25" fillId="2" borderId="5" xfId="0" applyFont="1" applyFill="1" applyBorder="1" applyAlignment="1">
      <alignment horizontal="center" vertical="center" wrapText="1"/>
    </xf>
    <xf numFmtId="0" fontId="25" fillId="0" borderId="0" xfId="0" applyFont="1"/>
    <xf numFmtId="49" fontId="7" fillId="2" borderId="5" xfId="0" applyNumberFormat="1" applyFont="1" applyFill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center" vertical="center"/>
    </xf>
    <xf numFmtId="0" fontId="25" fillId="2" borderId="5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0" fontId="7" fillId="2" borderId="13" xfId="0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0" fillId="0" borderId="0" xfId="0" applyFont="1" applyAlignment="1"/>
    <xf numFmtId="0" fontId="3" fillId="0" borderId="0" xfId="0" applyFont="1" applyBorder="1"/>
    <xf numFmtId="0" fontId="3" fillId="0" borderId="0" xfId="0" applyFont="1" applyBorder="1" applyAlignment="1"/>
    <xf numFmtId="0" fontId="5" fillId="0" borderId="0" xfId="2" applyFont="1" applyAlignment="1">
      <alignment vertical="center" wrapText="1"/>
    </xf>
    <xf numFmtId="0" fontId="35" fillId="0" borderId="0" xfId="1" applyFont="1" applyAlignment="1">
      <alignment vertical="center" wrapText="1"/>
    </xf>
    <xf numFmtId="0" fontId="32" fillId="0" borderId="2" xfId="0" applyFont="1" applyBorder="1" applyAlignment="1">
      <alignment vertical="center" wrapText="1"/>
    </xf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9" fillId="0" borderId="15" xfId="0" applyFont="1" applyBorder="1" applyAlignment="1"/>
    <xf numFmtId="0" fontId="9" fillId="0" borderId="0" xfId="0" applyFont="1" applyAlignment="1"/>
    <xf numFmtId="0" fontId="9" fillId="0" borderId="0" xfId="0" applyFont="1" applyBorder="1" applyAlignment="1"/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vertical="center" wrapText="1"/>
    </xf>
    <xf numFmtId="0" fontId="30" fillId="0" borderId="15" xfId="0" applyFont="1" applyBorder="1" applyAlignment="1"/>
    <xf numFmtId="4" fontId="30" fillId="0" borderId="2" xfId="0" applyNumberFormat="1" applyFont="1" applyBorder="1" applyAlignment="1">
      <alignment horizontal="center" vertical="center" wrapText="1"/>
    </xf>
    <xf numFmtId="4" fontId="31" fillId="0" borderId="2" xfId="0" applyNumberFormat="1" applyFont="1" applyBorder="1" applyAlignment="1">
      <alignment horizontal="center" vertical="center" wrapText="1"/>
    </xf>
    <xf numFmtId="3" fontId="28" fillId="0" borderId="2" xfId="0" applyNumberFormat="1" applyFont="1" applyBorder="1" applyAlignment="1">
      <alignment horizontal="center" vertical="center" wrapText="1"/>
    </xf>
    <xf numFmtId="1" fontId="28" fillId="0" borderId="2" xfId="0" applyNumberFormat="1" applyFont="1" applyBorder="1" applyAlignment="1">
      <alignment horizontal="center" vertical="center" wrapText="1"/>
    </xf>
    <xf numFmtId="0" fontId="4" fillId="0" borderId="0" xfId="0" applyFont="1"/>
    <xf numFmtId="0" fontId="6" fillId="2" borderId="20" xfId="0" applyFont="1" applyFill="1" applyBorder="1"/>
    <xf numFmtId="0" fontId="6" fillId="0" borderId="0" xfId="0" applyFont="1"/>
    <xf numFmtId="0" fontId="4" fillId="0" borderId="0" xfId="0" applyFont="1" applyFill="1"/>
    <xf numFmtId="4" fontId="30" fillId="0" borderId="2" xfId="0" applyNumberFormat="1" applyFont="1" applyFill="1" applyBorder="1" applyAlignment="1">
      <alignment horizontal="center" vertical="center" wrapText="1"/>
    </xf>
    <xf numFmtId="0" fontId="32" fillId="3" borderId="2" xfId="3" applyFont="1" applyFill="1" applyBorder="1" applyAlignment="1">
      <alignment horizontal="center" vertical="center" wrapText="1"/>
    </xf>
    <xf numFmtId="3" fontId="32" fillId="3" borderId="2" xfId="3" applyNumberFormat="1" applyFont="1" applyFill="1" applyBorder="1" applyAlignment="1">
      <alignment horizontal="center" vertical="center" wrapText="1"/>
    </xf>
    <xf numFmtId="2" fontId="32" fillId="3" borderId="2" xfId="3" applyNumberFormat="1" applyFont="1" applyFill="1" applyBorder="1" applyAlignment="1">
      <alignment horizontal="center" vertical="center" wrapText="1"/>
    </xf>
    <xf numFmtId="0" fontId="10" fillId="3" borderId="2" xfId="7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32" fillId="0" borderId="2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top" wrapText="1"/>
    </xf>
    <xf numFmtId="0" fontId="5" fillId="0" borderId="0" xfId="2" applyFont="1" applyBorder="1" applyAlignment="1">
      <alignment horizontal="left" vertical="center" wrapText="1"/>
    </xf>
    <xf numFmtId="4" fontId="28" fillId="0" borderId="0" xfId="0" applyNumberFormat="1" applyFont="1" applyAlignment="1">
      <alignment vertical="center"/>
    </xf>
    <xf numFmtId="4" fontId="32" fillId="0" borderId="2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4" fontId="32" fillId="3" borderId="3" xfId="3" applyNumberFormat="1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30" fillId="2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right" vertical="center" wrapText="1"/>
    </xf>
    <xf numFmtId="0" fontId="26" fillId="0" borderId="0" xfId="0" applyFont="1" applyAlignment="1">
      <alignment horizontal="right" vertical="center"/>
    </xf>
    <xf numFmtId="0" fontId="36" fillId="0" borderId="0" xfId="1" applyFont="1" applyAlignment="1">
      <alignment horizontal="center" vertical="center" wrapText="1"/>
    </xf>
    <xf numFmtId="0" fontId="32" fillId="3" borderId="2" xfId="0" applyFont="1" applyFill="1" applyBorder="1" applyAlignment="1">
      <alignment horizontal="left" vertical="center" wrapText="1"/>
    </xf>
    <xf numFmtId="3" fontId="39" fillId="0" borderId="2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4" fillId="0" borderId="0" xfId="0" applyFont="1" applyBorder="1"/>
    <xf numFmtId="0" fontId="25" fillId="0" borderId="0" xfId="0" applyFont="1" applyBorder="1"/>
    <xf numFmtId="0" fontId="6" fillId="0" borderId="0" xfId="0" applyFont="1" applyBorder="1"/>
    <xf numFmtId="0" fontId="3" fillId="0" borderId="1" xfId="0" applyFont="1" applyFill="1" applyBorder="1" applyAlignment="1">
      <alignment horizontal="center"/>
    </xf>
    <xf numFmtId="0" fontId="32" fillId="0" borderId="2" xfId="5" applyFont="1" applyFill="1" applyBorder="1" applyAlignment="1">
      <alignment horizontal="left" vertical="center" wrapText="1"/>
    </xf>
    <xf numFmtId="0" fontId="32" fillId="0" borderId="2" xfId="5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/>
    </xf>
    <xf numFmtId="3" fontId="32" fillId="0" borderId="2" xfId="0" applyNumberFormat="1" applyFont="1" applyFill="1" applyBorder="1" applyAlignment="1">
      <alignment horizontal="center"/>
    </xf>
    <xf numFmtId="3" fontId="39" fillId="0" borderId="3" xfId="0" applyNumberFormat="1" applyFont="1" applyFill="1" applyBorder="1" applyAlignment="1">
      <alignment horizontal="center"/>
    </xf>
    <xf numFmtId="0" fontId="4" fillId="0" borderId="0" xfId="0" applyFont="1" applyFill="1" applyBorder="1"/>
    <xf numFmtId="3" fontId="39" fillId="0" borderId="0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3" fontId="39" fillId="0" borderId="2" xfId="0" applyNumberFormat="1" applyFont="1" applyFill="1" applyBorder="1" applyAlignment="1">
      <alignment horizontal="left" wrapText="1"/>
    </xf>
    <xf numFmtId="0" fontId="32" fillId="0" borderId="2" xfId="0" applyFont="1" applyFill="1" applyBorder="1" applyAlignment="1">
      <alignment horizontal="left" vertical="center"/>
    </xf>
    <xf numFmtId="0" fontId="39" fillId="0" borderId="2" xfId="0" applyFont="1" applyFill="1" applyBorder="1" applyAlignment="1" applyProtection="1">
      <alignment horizontal="left"/>
      <protection locked="0"/>
    </xf>
    <xf numFmtId="0" fontId="32" fillId="0" borderId="0" xfId="5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3" fontId="39" fillId="0" borderId="2" xfId="0" applyNumberFormat="1" applyFont="1" applyFill="1" applyBorder="1" applyAlignment="1">
      <alignment horizontal="left" vertical="center" wrapText="1"/>
    </xf>
    <xf numFmtId="0" fontId="4" fillId="0" borderId="42" xfId="0" applyFont="1" applyFill="1" applyBorder="1" applyAlignment="1">
      <alignment horizontal="center"/>
    </xf>
    <xf numFmtId="3" fontId="39" fillId="0" borderId="28" xfId="0" applyNumberFormat="1" applyFont="1" applyFill="1" applyBorder="1" applyAlignment="1">
      <alignment horizontal="left" wrapText="1"/>
    </xf>
    <xf numFmtId="0" fontId="32" fillId="0" borderId="28" xfId="0" applyFont="1" applyFill="1" applyBorder="1" applyAlignment="1">
      <alignment horizontal="center"/>
    </xf>
    <xf numFmtId="3" fontId="39" fillId="0" borderId="28" xfId="0" applyNumberFormat="1" applyFont="1" applyFill="1" applyBorder="1" applyAlignment="1">
      <alignment horizontal="center" wrapText="1"/>
    </xf>
    <xf numFmtId="0" fontId="15" fillId="0" borderId="23" xfId="0" applyFont="1" applyFill="1" applyBorder="1" applyAlignment="1">
      <alignment horizontal="center"/>
    </xf>
    <xf numFmtId="0" fontId="15" fillId="0" borderId="24" xfId="0" applyFont="1" applyFill="1" applyBorder="1" applyAlignment="1">
      <alignment horizontal="center"/>
    </xf>
    <xf numFmtId="3" fontId="41" fillId="0" borderId="24" xfId="0" applyNumberFormat="1" applyFont="1" applyBorder="1" applyAlignment="1">
      <alignment horizontal="center" wrapText="1"/>
    </xf>
    <xf numFmtId="3" fontId="6" fillId="0" borderId="25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0" fillId="0" borderId="0" xfId="7" applyFont="1" applyBorder="1" applyAlignment="1">
      <alignment horizontal="center" vertical="center"/>
    </xf>
    <xf numFmtId="0" fontId="9" fillId="0" borderId="0" xfId="0" applyFont="1" applyBorder="1"/>
    <xf numFmtId="4" fontId="28" fillId="0" borderId="2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32" fillId="3" borderId="2" xfId="5" applyFont="1" applyFill="1" applyBorder="1" applyAlignment="1">
      <alignment horizontal="left" vertical="center" wrapText="1"/>
    </xf>
    <xf numFmtId="0" fontId="32" fillId="3" borderId="2" xfId="5" applyFont="1" applyFill="1" applyBorder="1" applyAlignment="1">
      <alignment horizontal="center" vertical="center"/>
    </xf>
    <xf numFmtId="0" fontId="32" fillId="3" borderId="2" xfId="0" applyFont="1" applyFill="1" applyBorder="1" applyAlignment="1">
      <alignment horizontal="center"/>
    </xf>
    <xf numFmtId="3" fontId="32" fillId="3" borderId="2" xfId="0" applyNumberFormat="1" applyFont="1" applyFill="1" applyBorder="1" applyAlignment="1">
      <alignment horizontal="center"/>
    </xf>
    <xf numFmtId="3" fontId="39" fillId="3" borderId="3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3" fontId="39" fillId="3" borderId="2" xfId="0" applyNumberFormat="1" applyFont="1" applyFill="1" applyBorder="1" applyAlignment="1">
      <alignment horizontal="left" wrapText="1"/>
    </xf>
    <xf numFmtId="0" fontId="32" fillId="3" borderId="2" xfId="0" applyFont="1" applyFill="1" applyBorder="1" applyAlignment="1">
      <alignment horizontal="left" vertical="center"/>
    </xf>
    <xf numFmtId="0" fontId="39" fillId="3" borderId="2" xfId="0" applyFont="1" applyFill="1" applyBorder="1" applyAlignment="1" applyProtection="1">
      <alignment horizontal="left"/>
      <protection locked="0"/>
    </xf>
    <xf numFmtId="3" fontId="39" fillId="3" borderId="3" xfId="0" applyNumberFormat="1" applyFont="1" applyFill="1" applyBorder="1" applyAlignment="1">
      <alignment horizontal="center" vertical="center"/>
    </xf>
    <xf numFmtId="3" fontId="39" fillId="3" borderId="44" xfId="0" applyNumberFormat="1" applyFont="1" applyFill="1" applyBorder="1" applyAlignment="1">
      <alignment horizontal="center"/>
    </xf>
    <xf numFmtId="3" fontId="39" fillId="3" borderId="2" xfId="0" applyNumberFormat="1" applyFont="1" applyFill="1" applyBorder="1" applyAlignment="1">
      <alignment horizontal="left" vertical="center" wrapText="1"/>
    </xf>
    <xf numFmtId="0" fontId="9" fillId="0" borderId="15" xfId="0" applyFont="1" applyBorder="1"/>
    <xf numFmtId="0" fontId="30" fillId="0" borderId="15" xfId="0" applyFont="1" applyBorder="1"/>
    <xf numFmtId="0" fontId="44" fillId="0" borderId="0" xfId="0" applyFont="1" applyAlignment="1">
      <alignment horizontal="center" vertical="center"/>
    </xf>
    <xf numFmtId="0" fontId="32" fillId="3" borderId="0" xfId="5" applyFont="1" applyFill="1" applyAlignment="1">
      <alignment horizontal="left" vertical="center" wrapText="1"/>
    </xf>
    <xf numFmtId="0" fontId="32" fillId="3" borderId="1" xfId="3" applyFont="1" applyFill="1" applyBorder="1" applyAlignment="1">
      <alignment horizontal="center" vertical="center" wrapText="1"/>
    </xf>
    <xf numFmtId="0" fontId="32" fillId="3" borderId="2" xfId="2" applyFont="1" applyFill="1" applyBorder="1" applyAlignment="1">
      <alignment horizontal="center" vertical="center" wrapText="1"/>
    </xf>
    <xf numFmtId="0" fontId="44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4" fontId="32" fillId="0" borderId="2" xfId="0" applyNumberFormat="1" applyFont="1" applyFill="1" applyBorder="1" applyAlignment="1">
      <alignment horizontal="center" vertical="center" wrapText="1"/>
    </xf>
    <xf numFmtId="0" fontId="28" fillId="0" borderId="2" xfId="0" applyFont="1" applyBorder="1" applyAlignment="1">
      <alignment vertical="center"/>
    </xf>
    <xf numFmtId="4" fontId="9" fillId="0" borderId="0" xfId="0" applyNumberFormat="1" applyFont="1" applyAlignment="1">
      <alignment horizontal="center" vertical="center"/>
    </xf>
    <xf numFmtId="10" fontId="9" fillId="0" borderId="0" xfId="0" applyNumberFormat="1" applyFont="1" applyAlignment="1">
      <alignment vertical="center"/>
    </xf>
    <xf numFmtId="17" fontId="47" fillId="0" borderId="0" xfId="0" applyNumberFormat="1" applyFont="1" applyAlignment="1">
      <alignment horizontal="center"/>
    </xf>
    <xf numFmtId="170" fontId="44" fillId="0" borderId="0" xfId="9" applyNumberFormat="1" applyFont="1" applyAlignment="1">
      <alignment horizontal="center" vertical="center"/>
    </xf>
    <xf numFmtId="4" fontId="49" fillId="0" borderId="0" xfId="0" applyNumberFormat="1" applyFont="1" applyAlignment="1">
      <alignment horizontal="left" vertical="center"/>
    </xf>
    <xf numFmtId="0" fontId="30" fillId="2" borderId="2" xfId="0" applyFont="1" applyFill="1" applyBorder="1" applyAlignment="1">
      <alignment horizontal="center" vertical="center"/>
    </xf>
    <xf numFmtId="0" fontId="30" fillId="2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right" vertical="center" wrapText="1"/>
    </xf>
    <xf numFmtId="0" fontId="5" fillId="0" borderId="1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0" fillId="0" borderId="0" xfId="0" applyFont="1"/>
    <xf numFmtId="0" fontId="5" fillId="0" borderId="0" xfId="2" applyFont="1" applyAlignment="1">
      <alignment horizontal="left" vertical="center" wrapText="1"/>
    </xf>
    <xf numFmtId="170" fontId="51" fillId="0" borderId="0" xfId="0" applyNumberFormat="1" applyFont="1" applyAlignment="1">
      <alignment horizontal="center" vertical="center"/>
    </xf>
    <xf numFmtId="0" fontId="27" fillId="3" borderId="0" xfId="0" applyFont="1" applyFill="1" applyAlignment="1">
      <alignment vertical="center"/>
    </xf>
    <xf numFmtId="0" fontId="29" fillId="3" borderId="0" xfId="0" applyFont="1" applyFill="1" applyAlignment="1">
      <alignment vertical="center"/>
    </xf>
    <xf numFmtId="0" fontId="14" fillId="3" borderId="0" xfId="0" applyFont="1" applyFill="1" applyAlignment="1">
      <alignment horizontal="right" vertical="center"/>
    </xf>
    <xf numFmtId="0" fontId="28" fillId="3" borderId="0" xfId="0" applyFont="1" applyFill="1" applyAlignment="1">
      <alignment vertical="center"/>
    </xf>
    <xf numFmtId="0" fontId="30" fillId="3" borderId="0" xfId="0" applyFont="1" applyFill="1" applyAlignment="1">
      <alignment vertical="center"/>
    </xf>
    <xf numFmtId="0" fontId="30" fillId="3" borderId="0" xfId="0" applyFont="1" applyFill="1" applyAlignment="1">
      <alignment horizontal="center"/>
    </xf>
    <xf numFmtId="0" fontId="30" fillId="3" borderId="0" xfId="0" applyFont="1" applyFill="1" applyAlignment="1">
      <alignment horizontal="left"/>
    </xf>
    <xf numFmtId="0" fontId="9" fillId="3" borderId="15" xfId="0" applyFont="1" applyFill="1" applyBorder="1"/>
    <xf numFmtId="0" fontId="9" fillId="3" borderId="0" xfId="0" applyFont="1" applyFill="1"/>
    <xf numFmtId="0" fontId="30" fillId="3" borderId="0" xfId="0" applyFont="1" applyFill="1"/>
    <xf numFmtId="0" fontId="30" fillId="3" borderId="15" xfId="0" applyFont="1" applyFill="1" applyBorder="1"/>
    <xf numFmtId="0" fontId="9" fillId="3" borderId="2" xfId="0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horizontal="center" vertical="center" wrapText="1"/>
    </xf>
    <xf numFmtId="0" fontId="30" fillId="3" borderId="2" xfId="0" applyFont="1" applyFill="1" applyBorder="1" applyAlignment="1">
      <alignment horizontal="center" vertical="center"/>
    </xf>
    <xf numFmtId="0" fontId="32" fillId="3" borderId="2" xfId="0" applyFont="1" applyFill="1" applyBorder="1" applyAlignment="1">
      <alignment horizontal="center" vertical="center" wrapText="1"/>
    </xf>
    <xf numFmtId="0" fontId="32" fillId="3" borderId="2" xfId="0" applyFont="1" applyFill="1" applyBorder="1" applyAlignment="1">
      <alignment vertical="center" wrapText="1"/>
    </xf>
    <xf numFmtId="0" fontId="28" fillId="3" borderId="2" xfId="0" applyFont="1" applyFill="1" applyBorder="1" applyAlignment="1">
      <alignment horizontal="center" vertical="center" wrapText="1"/>
    </xf>
    <xf numFmtId="3" fontId="28" fillId="3" borderId="2" xfId="0" applyNumberFormat="1" applyFont="1" applyFill="1" applyBorder="1" applyAlignment="1">
      <alignment horizontal="center" vertical="center" wrapText="1"/>
    </xf>
    <xf numFmtId="4" fontId="32" fillId="3" borderId="2" xfId="0" applyNumberFormat="1" applyFont="1" applyFill="1" applyBorder="1" applyAlignment="1">
      <alignment horizontal="center" vertical="center" wrapText="1"/>
    </xf>
    <xf numFmtId="0" fontId="28" fillId="3" borderId="2" xfId="0" applyFont="1" applyFill="1" applyBorder="1" applyAlignment="1">
      <alignment vertical="center"/>
    </xf>
    <xf numFmtId="4" fontId="30" fillId="3" borderId="2" xfId="0" applyNumberFormat="1" applyFont="1" applyFill="1" applyBorder="1" applyAlignment="1">
      <alignment horizontal="center" vertical="center" wrapText="1"/>
    </xf>
    <xf numFmtId="0" fontId="32" fillId="3" borderId="2" xfId="0" applyFont="1" applyFill="1" applyBorder="1" applyAlignment="1">
      <alignment horizontal="center" vertical="top" wrapText="1"/>
    </xf>
    <xf numFmtId="1" fontId="28" fillId="3" borderId="2" xfId="0" applyNumberFormat="1" applyFont="1" applyFill="1" applyBorder="1" applyAlignment="1">
      <alignment horizontal="center" vertical="center" wrapText="1"/>
    </xf>
    <xf numFmtId="0" fontId="28" fillId="3" borderId="2" xfId="0" applyFont="1" applyFill="1" applyBorder="1" applyAlignment="1">
      <alignment vertical="center" wrapText="1"/>
    </xf>
    <xf numFmtId="4" fontId="28" fillId="3" borderId="2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right" vertical="center" wrapText="1"/>
    </xf>
    <xf numFmtId="4" fontId="9" fillId="3" borderId="2" xfId="0" applyNumberFormat="1" applyFont="1" applyFill="1" applyBorder="1" applyAlignment="1">
      <alignment horizontal="center" vertical="center" wrapText="1"/>
    </xf>
    <xf numFmtId="0" fontId="9" fillId="3" borderId="0" xfId="0" applyFont="1" applyFill="1" applyAlignment="1">
      <alignment vertical="center"/>
    </xf>
    <xf numFmtId="0" fontId="5" fillId="3" borderId="0" xfId="2" applyFont="1" applyFill="1" applyAlignment="1">
      <alignment horizontal="left" vertical="center" wrapText="1"/>
    </xf>
    <xf numFmtId="4" fontId="28" fillId="3" borderId="0" xfId="0" applyNumberFormat="1" applyFont="1" applyFill="1" applyAlignment="1">
      <alignment vertical="center"/>
    </xf>
    <xf numFmtId="0" fontId="5" fillId="3" borderId="15" xfId="0" applyFont="1" applyFill="1" applyBorder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5" fillId="3" borderId="0" xfId="0" applyFont="1" applyFill="1"/>
    <xf numFmtId="0" fontId="10" fillId="3" borderId="0" xfId="7" applyFont="1" applyFill="1" applyAlignment="1">
      <alignment horizontal="center" vertical="center"/>
    </xf>
    <xf numFmtId="3" fontId="26" fillId="3" borderId="0" xfId="4" applyNumberFormat="1" applyFont="1" applyFill="1" applyAlignment="1">
      <alignment horizontal="right"/>
    </xf>
    <xf numFmtId="3" fontId="26" fillId="3" borderId="0" xfId="4" applyNumberFormat="1" applyFont="1" applyFill="1" applyAlignment="1"/>
    <xf numFmtId="17" fontId="50" fillId="3" borderId="0" xfId="7" applyNumberFormat="1" applyFont="1" applyFill="1" applyAlignment="1">
      <alignment horizontal="center" vertical="center"/>
    </xf>
    <xf numFmtId="0" fontId="12" fillId="3" borderId="0" xfId="7" applyFont="1" applyFill="1" applyAlignment="1">
      <alignment horizontal="center" vertical="center"/>
    </xf>
    <xf numFmtId="165" fontId="12" fillId="3" borderId="0" xfId="7" applyNumberFormat="1" applyFont="1" applyFill="1" applyAlignment="1">
      <alignment horizontal="center" vertical="center"/>
    </xf>
    <xf numFmtId="165" fontId="10" fillId="3" borderId="0" xfId="7" applyNumberFormat="1" applyFont="1" applyFill="1" applyAlignment="1">
      <alignment horizontal="center" vertical="center"/>
    </xf>
    <xf numFmtId="0" fontId="24" fillId="3" borderId="5" xfId="7" applyFont="1" applyFill="1" applyBorder="1" applyAlignment="1">
      <alignment horizontal="center" vertical="center" wrapText="1"/>
    </xf>
    <xf numFmtId="0" fontId="24" fillId="3" borderId="14" xfId="7" applyFont="1" applyFill="1" applyBorder="1" applyAlignment="1">
      <alignment horizontal="center" vertical="center" wrapText="1"/>
    </xf>
    <xf numFmtId="0" fontId="24" fillId="3" borderId="0" xfId="7" applyFont="1" applyFill="1" applyAlignment="1">
      <alignment horizontal="center" vertical="center"/>
    </xf>
    <xf numFmtId="165" fontId="24" fillId="3" borderId="0" xfId="7" applyNumberFormat="1" applyFont="1" applyFill="1" applyAlignment="1">
      <alignment horizontal="center" vertical="center"/>
    </xf>
    <xf numFmtId="0" fontId="24" fillId="3" borderId="5" xfId="7" applyFont="1" applyFill="1" applyBorder="1" applyAlignment="1">
      <alignment horizontal="center" vertical="center"/>
    </xf>
    <xf numFmtId="165" fontId="10" fillId="3" borderId="0" xfId="7" applyNumberFormat="1" applyFont="1" applyFill="1" applyBorder="1" applyAlignment="1">
      <alignment horizontal="center" vertical="center"/>
    </xf>
    <xf numFmtId="0" fontId="24" fillId="3" borderId="25" xfId="7" applyFont="1" applyFill="1" applyBorder="1" applyAlignment="1">
      <alignment horizontal="center" vertical="center"/>
    </xf>
    <xf numFmtId="0" fontId="10" fillId="3" borderId="1" xfId="7" applyFont="1" applyFill="1" applyBorder="1" applyAlignment="1">
      <alignment horizontal="center" vertical="center" wrapText="1"/>
    </xf>
    <xf numFmtId="0" fontId="10" fillId="3" borderId="2" xfId="7" applyFont="1" applyFill="1" applyBorder="1" applyAlignment="1">
      <alignment horizontal="left" vertical="center" wrapText="1"/>
    </xf>
    <xf numFmtId="4" fontId="10" fillId="3" borderId="2" xfId="7" applyNumberFormat="1" applyFont="1" applyFill="1" applyBorder="1" applyAlignment="1">
      <alignment horizontal="center" vertical="center" wrapText="1"/>
    </xf>
    <xf numFmtId="4" fontId="10" fillId="3" borderId="18" xfId="7" applyNumberFormat="1" applyFont="1" applyFill="1" applyBorder="1" applyAlignment="1">
      <alignment horizontal="center" vertical="center" wrapText="1"/>
    </xf>
    <xf numFmtId="4" fontId="10" fillId="3" borderId="3" xfId="7" applyNumberFormat="1" applyFont="1" applyFill="1" applyBorder="1" applyAlignment="1">
      <alignment horizontal="center" vertical="center" wrapText="1"/>
    </xf>
    <xf numFmtId="0" fontId="10" fillId="3" borderId="0" xfId="7" applyFont="1" applyFill="1" applyAlignment="1">
      <alignment horizontal="center" vertical="center" wrapText="1"/>
    </xf>
    <xf numFmtId="0" fontId="10" fillId="3" borderId="42" xfId="7" applyFont="1" applyFill="1" applyBorder="1" applyAlignment="1">
      <alignment horizontal="center" vertical="center" wrapText="1"/>
    </xf>
    <xf numFmtId="0" fontId="10" fillId="3" borderId="28" xfId="7" applyFont="1" applyFill="1" applyBorder="1" applyAlignment="1">
      <alignment horizontal="left" vertical="center" wrapText="1"/>
    </xf>
    <xf numFmtId="0" fontId="10" fillId="3" borderId="28" xfId="7" applyFont="1" applyFill="1" applyBorder="1" applyAlignment="1">
      <alignment horizontal="center" vertical="center" wrapText="1"/>
    </xf>
    <xf numFmtId="4" fontId="10" fillId="3" borderId="28" xfId="7" applyNumberFormat="1" applyFont="1" applyFill="1" applyBorder="1" applyAlignment="1">
      <alignment horizontal="center" vertical="center" wrapText="1"/>
    </xf>
    <xf numFmtId="0" fontId="10" fillId="3" borderId="21" xfId="7" applyFont="1" applyFill="1" applyBorder="1" applyAlignment="1">
      <alignment horizontal="center" vertical="center" wrapText="1"/>
    </xf>
    <xf numFmtId="0" fontId="12" fillId="3" borderId="7" xfId="7" applyFont="1" applyFill="1" applyBorder="1" applyAlignment="1">
      <alignment horizontal="right" vertical="center"/>
    </xf>
    <xf numFmtId="0" fontId="10" fillId="3" borderId="7" xfId="7" applyFont="1" applyFill="1" applyBorder="1" applyAlignment="1">
      <alignment horizontal="left" vertical="center" wrapText="1"/>
    </xf>
    <xf numFmtId="0" fontId="10" fillId="3" borderId="7" xfId="7" applyFont="1" applyFill="1" applyBorder="1" applyAlignment="1">
      <alignment horizontal="center" vertical="center" wrapText="1"/>
    </xf>
    <xf numFmtId="4" fontId="10" fillId="3" borderId="7" xfId="7" applyNumberFormat="1" applyFont="1" applyFill="1" applyBorder="1" applyAlignment="1">
      <alignment horizontal="center" vertical="center" wrapText="1"/>
    </xf>
    <xf numFmtId="4" fontId="38" fillId="3" borderId="12" xfId="7" applyNumberFormat="1" applyFont="1" applyFill="1" applyBorder="1" applyAlignment="1">
      <alignment horizontal="center" vertical="center" wrapText="1"/>
    </xf>
    <xf numFmtId="0" fontId="12" fillId="3" borderId="0" xfId="7" applyFont="1" applyFill="1" applyAlignment="1">
      <alignment horizontal="right" vertical="center"/>
    </xf>
    <xf numFmtId="0" fontId="5" fillId="3" borderId="15" xfId="0" applyFont="1" applyFill="1" applyBorder="1" applyAlignment="1">
      <alignment horizontal="center" wrapText="1"/>
    </xf>
    <xf numFmtId="0" fontId="5" fillId="3" borderId="0" xfId="0" applyFont="1" applyFill="1" applyBorder="1" applyAlignment="1">
      <alignment horizontal="center"/>
    </xf>
    <xf numFmtId="0" fontId="5" fillId="3" borderId="0" xfId="0" applyFont="1" applyFill="1" applyBorder="1"/>
    <xf numFmtId="0" fontId="3" fillId="3" borderId="0" xfId="0" applyFont="1" applyFill="1" applyAlignment="1">
      <alignment horizontal="center" vertical="top"/>
    </xf>
    <xf numFmtId="0" fontId="3" fillId="3" borderId="0" xfId="0" applyFont="1" applyFill="1" applyBorder="1" applyAlignment="1">
      <alignment horizontal="center" vertical="top"/>
    </xf>
    <xf numFmtId="0" fontId="3" fillId="3" borderId="0" xfId="0" applyFont="1" applyFill="1" applyBorder="1"/>
    <xf numFmtId="168" fontId="10" fillId="3" borderId="0" xfId="7" applyNumberFormat="1" applyFont="1" applyFill="1" applyAlignment="1">
      <alignment horizontal="center" vertical="center"/>
    </xf>
    <xf numFmtId="169" fontId="10" fillId="3" borderId="0" xfId="7" applyNumberFormat="1" applyFont="1" applyFill="1" applyAlignment="1">
      <alignment horizontal="center" vertical="center"/>
    </xf>
    <xf numFmtId="0" fontId="11" fillId="3" borderId="0" xfId="0" applyFont="1" applyFill="1" applyAlignment="1"/>
    <xf numFmtId="9" fontId="10" fillId="3" borderId="2" xfId="7" applyNumberFormat="1" applyFont="1" applyFill="1" applyBorder="1" applyAlignment="1">
      <alignment horizontal="center" vertical="center" wrapText="1"/>
    </xf>
    <xf numFmtId="0" fontId="38" fillId="3" borderId="7" xfId="7" applyFont="1" applyFill="1" applyBorder="1" applyAlignment="1">
      <alignment horizontal="left" vertical="center" wrapText="1"/>
    </xf>
    <xf numFmtId="0" fontId="5" fillId="3" borderId="0" xfId="0" applyFont="1" applyFill="1" applyBorder="1" applyAlignment="1"/>
    <xf numFmtId="0" fontId="3" fillId="3" borderId="0" xfId="0" applyFont="1" applyFill="1" applyBorder="1" applyAlignment="1">
      <alignment vertical="top"/>
    </xf>
    <xf numFmtId="4" fontId="10" fillId="3" borderId="0" xfId="7" applyNumberFormat="1" applyFont="1" applyFill="1" applyAlignment="1">
      <alignment horizontal="center" vertical="center"/>
    </xf>
    <xf numFmtId="0" fontId="20" fillId="3" borderId="0" xfId="0" applyFont="1" applyFill="1"/>
    <xf numFmtId="0" fontId="14" fillId="3" borderId="0" xfId="0" applyFont="1" applyFill="1" applyAlignment="1">
      <alignment horizontal="center"/>
    </xf>
    <xf numFmtId="0" fontId="5" fillId="3" borderId="0" xfId="0" applyFont="1" applyFill="1" applyAlignment="1"/>
    <xf numFmtId="2" fontId="5" fillId="3" borderId="0" xfId="0" applyNumberFormat="1" applyFont="1" applyFill="1" applyAlignment="1"/>
    <xf numFmtId="0" fontId="5" fillId="3" borderId="0" xfId="0" applyFont="1" applyFill="1" applyAlignment="1">
      <alignment horizontal="center"/>
    </xf>
    <xf numFmtId="0" fontId="5" fillId="3" borderId="0" xfId="0" applyFont="1" applyFill="1" applyAlignment="1">
      <alignment horizontal="left"/>
    </xf>
    <xf numFmtId="0" fontId="8" fillId="3" borderId="0" xfId="0" applyFont="1" applyFill="1" applyAlignment="1">
      <alignment horizontal="right"/>
    </xf>
    <xf numFmtId="0" fontId="7" fillId="3" borderId="32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wrapText="1"/>
    </xf>
    <xf numFmtId="0" fontId="15" fillId="3" borderId="5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wrapText="1"/>
    </xf>
    <xf numFmtId="0" fontId="7" fillId="3" borderId="32" xfId="0" applyFont="1" applyFill="1" applyBorder="1" applyAlignment="1">
      <alignment horizontal="center" wrapText="1"/>
    </xf>
    <xf numFmtId="0" fontId="7" fillId="3" borderId="6" xfId="0" applyFont="1" applyFill="1" applyBorder="1" applyAlignment="1">
      <alignment horizontal="center" wrapText="1"/>
    </xf>
    <xf numFmtId="0" fontId="15" fillId="3" borderId="0" xfId="0" applyFont="1" applyFill="1" applyAlignment="1">
      <alignment horizontal="center" wrapText="1"/>
    </xf>
    <xf numFmtId="0" fontId="5" fillId="3" borderId="4" xfId="0" applyFont="1" applyFill="1" applyBorder="1" applyAlignment="1">
      <alignment horizontal="center" vertical="center" wrapText="1"/>
    </xf>
    <xf numFmtId="0" fontId="39" fillId="3" borderId="15" xfId="0" applyFont="1" applyFill="1" applyBorder="1" applyAlignment="1">
      <alignment vertical="center" wrapText="1" shrinkToFit="1"/>
    </xf>
    <xf numFmtId="0" fontId="3" fillId="3" borderId="31" xfId="0" applyFont="1" applyFill="1" applyBorder="1" applyAlignment="1">
      <alignment horizontal="center" vertical="center" wrapText="1"/>
    </xf>
    <xf numFmtId="1" fontId="3" fillId="3" borderId="4" xfId="0" applyNumberFormat="1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4" fontId="5" fillId="3" borderId="4" xfId="0" applyNumberFormat="1" applyFont="1" applyFill="1" applyBorder="1" applyAlignment="1">
      <alignment horizontal="center" vertical="center" wrapText="1"/>
    </xf>
    <xf numFmtId="167" fontId="3" fillId="3" borderId="4" xfId="0" applyNumberFormat="1" applyFont="1" applyFill="1" applyBorder="1" applyAlignment="1">
      <alignment horizontal="right" vertical="center" wrapText="1"/>
    </xf>
    <xf numFmtId="167" fontId="3" fillId="3" borderId="4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wrapText="1"/>
    </xf>
    <xf numFmtId="0" fontId="39" fillId="3" borderId="35" xfId="0" applyFont="1" applyFill="1" applyBorder="1" applyAlignment="1">
      <alignment vertical="center" wrapText="1" shrinkToFi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4" fontId="3" fillId="3" borderId="30" xfId="0" applyNumberFormat="1" applyFont="1" applyFill="1" applyBorder="1" applyAlignment="1">
      <alignment horizontal="center" vertical="center" wrapText="1"/>
    </xf>
    <xf numFmtId="167" fontId="3" fillId="3" borderId="30" xfId="0" applyNumberFormat="1" applyFont="1" applyFill="1" applyBorder="1" applyAlignment="1">
      <alignment horizontal="center" vertical="center" wrapText="1"/>
    </xf>
    <xf numFmtId="0" fontId="39" fillId="3" borderId="28" xfId="0" applyFont="1" applyFill="1" applyBorder="1" applyAlignment="1">
      <alignment vertical="center" wrapText="1" shrinkToFit="1"/>
    </xf>
    <xf numFmtId="0" fontId="3" fillId="3" borderId="43" xfId="0" applyFont="1" applyFill="1" applyBorder="1" applyAlignment="1">
      <alignment horizontal="center" vertical="center" wrapText="1"/>
    </xf>
    <xf numFmtId="4" fontId="3" fillId="3" borderId="43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wrapText="1"/>
    </xf>
    <xf numFmtId="0" fontId="7" fillId="3" borderId="33" xfId="0" applyFont="1" applyFill="1" applyBorder="1" applyAlignment="1">
      <alignment wrapText="1"/>
    </xf>
    <xf numFmtId="0" fontId="3" fillId="3" borderId="22" xfId="0" applyFont="1" applyFill="1" applyBorder="1" applyAlignment="1">
      <alignment wrapText="1"/>
    </xf>
    <xf numFmtId="0" fontId="3" fillId="3" borderId="13" xfId="0" applyFont="1" applyFill="1" applyBorder="1" applyAlignment="1">
      <alignment wrapText="1"/>
    </xf>
    <xf numFmtId="167" fontId="3" fillId="3" borderId="22" xfId="0" applyNumberFormat="1" applyFont="1" applyFill="1" applyBorder="1" applyAlignment="1">
      <alignment horizontal="center" vertical="center" wrapText="1"/>
    </xf>
    <xf numFmtId="164" fontId="5" fillId="3" borderId="0" xfId="0" applyNumberFormat="1" applyFont="1" applyFill="1"/>
    <xf numFmtId="0" fontId="5" fillId="3" borderId="0" xfId="0" applyFont="1" applyFill="1" applyBorder="1" applyAlignment="1">
      <alignment horizontal="center" vertical="center"/>
    </xf>
    <xf numFmtId="3" fontId="5" fillId="3" borderId="0" xfId="0" applyNumberFormat="1" applyFont="1" applyFill="1" applyBorder="1" applyAlignment="1">
      <alignment horizontal="center"/>
    </xf>
    <xf numFmtId="0" fontId="14" fillId="3" borderId="0" xfId="0" applyFont="1" applyFill="1"/>
    <xf numFmtId="3" fontId="14" fillId="3" borderId="0" xfId="0" applyNumberFormat="1" applyFont="1" applyFill="1" applyBorder="1" applyAlignment="1">
      <alignment horizontal="center"/>
    </xf>
    <xf numFmtId="164" fontId="14" fillId="3" borderId="0" xfId="0" applyNumberFormat="1" applyFont="1" applyFill="1"/>
    <xf numFmtId="0" fontId="0" fillId="3" borderId="0" xfId="0" applyFill="1"/>
    <xf numFmtId="164" fontId="0" fillId="3" borderId="0" xfId="0" applyNumberFormat="1" applyFill="1"/>
    <xf numFmtId="0" fontId="15" fillId="3" borderId="0" xfId="0" applyFont="1" applyFill="1" applyAlignment="1">
      <alignment horizontal="right"/>
    </xf>
    <xf numFmtId="0" fontId="16" fillId="3" borderId="0" xfId="0" applyFont="1" applyFill="1"/>
    <xf numFmtId="0" fontId="17" fillId="3" borderId="0" xfId="0" applyFont="1" applyFill="1" applyBorder="1" applyAlignment="1">
      <alignment horizontal="center"/>
    </xf>
    <xf numFmtId="0" fontId="17" fillId="3" borderId="0" xfId="0" applyFont="1" applyFill="1" applyBorder="1"/>
    <xf numFmtId="1" fontId="17" fillId="3" borderId="0" xfId="0" applyNumberFormat="1" applyFont="1" applyFill="1" applyBorder="1" applyAlignment="1">
      <alignment horizontal="center"/>
    </xf>
    <xf numFmtId="166" fontId="17" fillId="3" borderId="0" xfId="0" applyNumberFormat="1" applyFont="1" applyFill="1" applyBorder="1" applyAlignment="1">
      <alignment horizontal="center"/>
    </xf>
    <xf numFmtId="3" fontId="17" fillId="3" borderId="0" xfId="0" applyNumberFormat="1" applyFont="1" applyFill="1" applyBorder="1" applyAlignment="1">
      <alignment horizontal="left"/>
    </xf>
    <xf numFmtId="0" fontId="18" fillId="3" borderId="0" xfId="0" applyFont="1" applyFill="1"/>
    <xf numFmtId="166" fontId="16" fillId="3" borderId="0" xfId="0" applyNumberFormat="1" applyFont="1" applyFill="1"/>
    <xf numFmtId="3" fontId="16" fillId="3" borderId="0" xfId="0" applyNumberFormat="1" applyFont="1" applyFill="1"/>
    <xf numFmtId="3" fontId="19" fillId="3" borderId="0" xfId="0" applyNumberFormat="1" applyFont="1" applyFill="1"/>
    <xf numFmtId="0" fontId="19" fillId="3" borderId="0" xfId="0" applyFont="1" applyFill="1"/>
    <xf numFmtId="38" fontId="0" fillId="3" borderId="0" xfId="8" applyNumberFormat="1" applyFont="1" applyFill="1"/>
    <xf numFmtId="0" fontId="4" fillId="3" borderId="0" xfId="0" applyFont="1" applyFill="1"/>
    <xf numFmtId="17" fontId="46" fillId="3" borderId="0" xfId="0" applyNumberFormat="1" applyFont="1" applyFill="1" applyAlignment="1">
      <alignment horizontal="left"/>
    </xf>
    <xf numFmtId="0" fontId="7" fillId="3" borderId="0" xfId="0" applyFont="1" applyFill="1"/>
    <xf numFmtId="0" fontId="25" fillId="3" borderId="5" xfId="0" applyFont="1" applyFill="1" applyBorder="1" applyAlignment="1">
      <alignment horizontal="center" vertical="center" wrapText="1"/>
    </xf>
    <xf numFmtId="0" fontId="25" fillId="3" borderId="0" xfId="0" applyFont="1" applyFill="1"/>
    <xf numFmtId="0" fontId="7" fillId="3" borderId="10" xfId="0" applyFont="1" applyFill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0" fontId="7" fillId="3" borderId="13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6" fillId="3" borderId="20" xfId="0" applyFont="1" applyFill="1" applyBorder="1"/>
    <xf numFmtId="0" fontId="6" fillId="3" borderId="29" xfId="0" applyFont="1" applyFill="1" applyBorder="1"/>
    <xf numFmtId="0" fontId="6" fillId="3" borderId="0" xfId="0" applyFont="1" applyFill="1"/>
    <xf numFmtId="49" fontId="7" fillId="3" borderId="5" xfId="0" applyNumberFormat="1" applyFont="1" applyFill="1" applyBorder="1" applyAlignment="1">
      <alignment horizontal="center" vertical="center"/>
    </xf>
    <xf numFmtId="49" fontId="7" fillId="3" borderId="6" xfId="0" applyNumberFormat="1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3" fontId="39" fillId="3" borderId="2" xfId="0" applyNumberFormat="1" applyFont="1" applyFill="1" applyBorder="1" applyAlignment="1">
      <alignment horizontal="center" wrapText="1"/>
    </xf>
    <xf numFmtId="0" fontId="32" fillId="3" borderId="2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15" fillId="3" borderId="21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"/>
    </xf>
    <xf numFmtId="3" fontId="41" fillId="3" borderId="7" xfId="0" applyNumberFormat="1" applyFont="1" applyFill="1" applyBorder="1" applyAlignment="1">
      <alignment horizontal="center" wrapText="1"/>
    </xf>
    <xf numFmtId="3" fontId="6" fillId="3" borderId="12" xfId="0" applyNumberFormat="1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/>
    </xf>
    <xf numFmtId="0" fontId="15" fillId="3" borderId="37" xfId="0" applyFont="1" applyFill="1" applyBorder="1" applyAlignment="1">
      <alignment horizontal="center"/>
    </xf>
    <xf numFmtId="3" fontId="41" fillId="3" borderId="0" xfId="0" applyNumberFormat="1" applyFont="1" applyFill="1" applyBorder="1" applyAlignment="1">
      <alignment horizontal="center" wrapText="1"/>
    </xf>
    <xf numFmtId="3" fontId="6" fillId="3" borderId="0" xfId="0" applyNumberFormat="1" applyFont="1" applyFill="1" applyBorder="1" applyAlignment="1">
      <alignment horizontal="center"/>
    </xf>
    <xf numFmtId="3" fontId="34" fillId="3" borderId="0" xfId="0" applyNumberFormat="1" applyFont="1" applyFill="1" applyBorder="1" applyAlignment="1">
      <alignment horizontal="center" wrapText="1"/>
    </xf>
    <xf numFmtId="0" fontId="15" fillId="3" borderId="15" xfId="0" applyFont="1" applyFill="1" applyBorder="1" applyAlignment="1">
      <alignment horizontal="center"/>
    </xf>
    <xf numFmtId="0" fontId="39" fillId="3" borderId="0" xfId="0" applyFont="1" applyFill="1" applyBorder="1" applyAlignment="1">
      <alignment horizontal="center" vertical="top" wrapText="1"/>
    </xf>
    <xf numFmtId="0" fontId="23" fillId="3" borderId="0" xfId="0" applyFont="1" applyFill="1" applyAlignment="1">
      <alignment vertical="center"/>
    </xf>
    <xf numFmtId="0" fontId="22" fillId="3" borderId="0" xfId="0" applyFont="1" applyFill="1"/>
    <xf numFmtId="4" fontId="53" fillId="3" borderId="0" xfId="2" applyNumberFormat="1" applyFont="1" applyFill="1"/>
    <xf numFmtId="4" fontId="53" fillId="3" borderId="0" xfId="10" applyNumberFormat="1" applyFont="1" applyFill="1" applyAlignment="1">
      <alignment horizontal="center"/>
    </xf>
    <xf numFmtId="0" fontId="3" fillId="3" borderId="0" xfId="10" applyFont="1" applyFill="1"/>
    <xf numFmtId="4" fontId="53" fillId="3" borderId="0" xfId="10" applyNumberFormat="1" applyFont="1" applyFill="1" applyAlignment="1">
      <alignment horizontal="right"/>
    </xf>
    <xf numFmtId="49" fontId="54" fillId="3" borderId="0" xfId="10" applyNumberFormat="1" applyFont="1" applyFill="1" applyAlignment="1">
      <alignment horizontal="center"/>
    </xf>
    <xf numFmtId="4" fontId="53" fillId="3" borderId="0" xfId="11" applyNumberFormat="1" applyFont="1" applyFill="1"/>
    <xf numFmtId="0" fontId="3" fillId="3" borderId="0" xfId="10" applyFont="1" applyFill="1" applyAlignment="1">
      <alignment horizontal="center"/>
    </xf>
    <xf numFmtId="2" fontId="3" fillId="3" borderId="0" xfId="10" applyNumberFormat="1" applyFont="1" applyFill="1" applyAlignment="1">
      <alignment horizontal="center"/>
    </xf>
    <xf numFmtId="3" fontId="58" fillId="3" borderId="0" xfId="11" applyNumberFormat="1" applyFont="1" applyFill="1" applyAlignment="1">
      <alignment horizontal="center"/>
    </xf>
    <xf numFmtId="167" fontId="3" fillId="3" borderId="47" xfId="0" applyNumberFormat="1" applyFont="1" applyFill="1" applyBorder="1" applyAlignment="1">
      <alignment horizontal="right" vertical="center" wrapText="1"/>
    </xf>
    <xf numFmtId="167" fontId="3" fillId="3" borderId="46" xfId="0" applyNumberFormat="1" applyFont="1" applyFill="1" applyBorder="1" applyAlignment="1">
      <alignment vertical="center" wrapText="1"/>
    </xf>
    <xf numFmtId="0" fontId="7" fillId="3" borderId="0" xfId="0" applyFont="1" applyFill="1" applyBorder="1" applyAlignment="1">
      <alignment horizontal="center" wrapText="1"/>
    </xf>
    <xf numFmtId="0" fontId="15" fillId="3" borderId="0" xfId="0" applyFont="1" applyFill="1" applyBorder="1" applyAlignment="1">
      <alignment horizontal="center" wrapText="1"/>
    </xf>
    <xf numFmtId="0" fontId="5" fillId="3" borderId="15" xfId="0" applyFont="1" applyFill="1" applyBorder="1" applyAlignment="1">
      <alignment wrapText="1"/>
    </xf>
    <xf numFmtId="0" fontId="5" fillId="3" borderId="0" xfId="0" applyFont="1" applyFill="1" applyBorder="1" applyAlignment="1">
      <alignment wrapText="1"/>
    </xf>
    <xf numFmtId="4" fontId="55" fillId="3" borderId="0" xfId="10" applyNumberFormat="1" applyFont="1" applyFill="1" applyAlignment="1">
      <alignment horizontal="center"/>
    </xf>
    <xf numFmtId="0" fontId="16" fillId="3" borderId="0" xfId="11" applyFont="1" applyFill="1"/>
    <xf numFmtId="0" fontId="5" fillId="3" borderId="15" xfId="0" applyFont="1" applyFill="1" applyBorder="1" applyAlignment="1"/>
    <xf numFmtId="0" fontId="3" fillId="3" borderId="37" xfId="0" applyFont="1" applyFill="1" applyBorder="1" applyAlignment="1"/>
    <xf numFmtId="3" fontId="58" fillId="3" borderId="0" xfId="11" applyNumberFormat="1" applyFont="1" applyFill="1" applyBorder="1" applyAlignment="1">
      <alignment horizontal="center"/>
    </xf>
    <xf numFmtId="0" fontId="3" fillId="3" borderId="0" xfId="0" applyFont="1" applyFill="1" applyBorder="1" applyAlignment="1"/>
    <xf numFmtId="0" fontId="15" fillId="3" borderId="36" xfId="0" applyFont="1" applyFill="1" applyBorder="1" applyAlignment="1">
      <alignment horizontal="center" wrapText="1"/>
    </xf>
    <xf numFmtId="0" fontId="5" fillId="3" borderId="10" xfId="0" applyFont="1" applyFill="1" applyBorder="1" applyAlignment="1">
      <alignment wrapText="1"/>
    </xf>
    <xf numFmtId="0" fontId="15" fillId="3" borderId="31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wrapText="1"/>
    </xf>
    <xf numFmtId="0" fontId="5" fillId="3" borderId="22" xfId="0" applyFont="1" applyFill="1" applyBorder="1" applyAlignment="1">
      <alignment wrapText="1"/>
    </xf>
    <xf numFmtId="17" fontId="45" fillId="3" borderId="0" xfId="2" applyNumberFormat="1" applyFont="1" applyFill="1" applyAlignment="1">
      <alignment horizontal="center" vertical="center" wrapText="1"/>
    </xf>
    <xf numFmtId="0" fontId="5" fillId="3" borderId="0" xfId="2" applyFont="1" applyFill="1" applyAlignment="1">
      <alignment horizontal="center" vertical="center" wrapText="1"/>
    </xf>
    <xf numFmtId="17" fontId="47" fillId="3" borderId="0" xfId="0" applyNumberFormat="1" applyFont="1" applyFill="1" applyAlignment="1">
      <alignment horizontal="left"/>
    </xf>
    <xf numFmtId="0" fontId="15" fillId="3" borderId="0" xfId="3" applyFont="1" applyFill="1" applyBorder="1" applyAlignment="1">
      <alignment horizontal="center" vertical="center" wrapText="1"/>
    </xf>
    <xf numFmtId="0" fontId="15" fillId="3" borderId="0" xfId="3" applyFont="1" applyFill="1" applyAlignment="1">
      <alignment horizontal="center" vertical="center" wrapText="1"/>
    </xf>
    <xf numFmtId="0" fontId="8" fillId="3" borderId="0" xfId="3" applyFont="1" applyFill="1" applyBorder="1" applyAlignment="1">
      <alignment horizontal="center" vertical="center" wrapText="1"/>
    </xf>
    <xf numFmtId="0" fontId="8" fillId="3" borderId="0" xfId="3" applyFont="1" applyFill="1" applyAlignment="1">
      <alignment horizontal="center" vertical="center" wrapText="1"/>
    </xf>
    <xf numFmtId="0" fontId="15" fillId="3" borderId="23" xfId="3" applyFont="1" applyFill="1" applyBorder="1" applyAlignment="1">
      <alignment horizontal="center" vertical="center" wrapText="1"/>
    </xf>
    <xf numFmtId="0" fontId="15" fillId="3" borderId="24" xfId="3" applyFont="1" applyFill="1" applyBorder="1" applyAlignment="1">
      <alignment horizontal="center" vertical="center" wrapText="1"/>
    </xf>
    <xf numFmtId="0" fontId="15" fillId="3" borderId="25" xfId="3" applyFont="1" applyFill="1" applyBorder="1" applyAlignment="1">
      <alignment horizontal="center" vertical="center" wrapText="1"/>
    </xf>
    <xf numFmtId="0" fontId="15" fillId="3" borderId="24" xfId="2" applyFont="1" applyFill="1" applyBorder="1" applyAlignment="1">
      <alignment horizontal="center" vertical="center" wrapText="1"/>
    </xf>
    <xf numFmtId="0" fontId="5" fillId="3" borderId="26" xfId="3" applyFont="1" applyFill="1" applyBorder="1" applyAlignment="1">
      <alignment horizontal="center" vertical="center" wrapText="1"/>
    </xf>
    <xf numFmtId="0" fontId="5" fillId="3" borderId="27" xfId="3" applyFont="1" applyFill="1" applyBorder="1" applyAlignment="1">
      <alignment horizontal="center" vertical="center" wrapText="1"/>
    </xf>
    <xf numFmtId="0" fontId="5" fillId="3" borderId="20" xfId="3" applyFont="1" applyFill="1" applyBorder="1" applyAlignment="1">
      <alignment horizontal="center" vertical="center" wrapText="1"/>
    </xf>
    <xf numFmtId="0" fontId="15" fillId="3" borderId="0" xfId="2" applyFont="1" applyFill="1" applyAlignment="1">
      <alignment horizontal="center" vertical="center" wrapText="1"/>
    </xf>
    <xf numFmtId="0" fontId="5" fillId="3" borderId="27" xfId="2" applyFont="1" applyFill="1" applyBorder="1" applyAlignment="1">
      <alignment horizontal="center" vertical="center" wrapText="1"/>
    </xf>
    <xf numFmtId="0" fontId="32" fillId="3" borderId="19" xfId="3" applyFont="1" applyFill="1" applyBorder="1" applyAlignment="1">
      <alignment horizontal="center" vertical="center" wrapText="1"/>
    </xf>
    <xf numFmtId="0" fontId="32" fillId="3" borderId="18" xfId="0" applyFont="1" applyFill="1" applyBorder="1" applyAlignment="1">
      <alignment horizontal="left" vertical="center" wrapText="1"/>
    </xf>
    <xf numFmtId="0" fontId="32" fillId="3" borderId="18" xfId="3" applyFont="1" applyFill="1" applyBorder="1" applyAlignment="1">
      <alignment horizontal="center" vertical="center" wrapText="1"/>
    </xf>
    <xf numFmtId="3" fontId="32" fillId="3" borderId="18" xfId="3" applyNumberFormat="1" applyFont="1" applyFill="1" applyBorder="1" applyAlignment="1">
      <alignment horizontal="center" vertical="center" wrapText="1"/>
    </xf>
    <xf numFmtId="4" fontId="32" fillId="3" borderId="17" xfId="3" applyNumberFormat="1" applyFont="1" applyFill="1" applyBorder="1" applyAlignment="1">
      <alignment horizontal="center" vertical="center" wrapText="1"/>
    </xf>
    <xf numFmtId="0" fontId="32" fillId="3" borderId="18" xfId="2" applyFont="1" applyFill="1" applyBorder="1" applyAlignment="1">
      <alignment horizontal="center" vertical="center" wrapText="1"/>
    </xf>
    <xf numFmtId="3" fontId="32" fillId="3" borderId="2" xfId="0" applyNumberFormat="1" applyFont="1" applyFill="1" applyBorder="1" applyAlignment="1">
      <alignment horizontal="left" vertical="center" wrapText="1"/>
    </xf>
    <xf numFmtId="0" fontId="32" fillId="3" borderId="2" xfId="3" applyFont="1" applyFill="1" applyBorder="1" applyAlignment="1">
      <alignment horizontal="left" vertical="center" wrapText="1"/>
    </xf>
    <xf numFmtId="0" fontId="5" fillId="3" borderId="2" xfId="2" applyFont="1" applyFill="1" applyBorder="1" applyAlignment="1">
      <alignment horizontal="left" vertical="center" wrapText="1"/>
    </xf>
    <xf numFmtId="0" fontId="5" fillId="3" borderId="2" xfId="2" applyFont="1" applyFill="1" applyBorder="1" applyAlignment="1">
      <alignment horizontal="center" vertical="center" wrapText="1"/>
    </xf>
    <xf numFmtId="2" fontId="5" fillId="3" borderId="2" xfId="2" applyNumberFormat="1" applyFont="1" applyFill="1" applyBorder="1" applyAlignment="1">
      <alignment horizontal="center" vertical="center" wrapText="1"/>
    </xf>
    <xf numFmtId="1" fontId="32" fillId="3" borderId="2" xfId="3" applyNumberFormat="1" applyFont="1" applyFill="1" applyBorder="1" applyAlignment="1">
      <alignment horizontal="center" vertical="center" wrapText="1"/>
    </xf>
    <xf numFmtId="0" fontId="9" fillId="3" borderId="0" xfId="2" applyFont="1" applyFill="1" applyAlignment="1">
      <alignment horizontal="center" vertical="center" wrapText="1"/>
    </xf>
    <xf numFmtId="0" fontId="9" fillId="3" borderId="6" xfId="2" applyFont="1" applyFill="1" applyBorder="1" applyAlignment="1">
      <alignment horizontal="center" vertical="center" wrapText="1"/>
    </xf>
    <xf numFmtId="0" fontId="9" fillId="3" borderId="40" xfId="2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9" fillId="3" borderId="24" xfId="2" applyFont="1" applyFill="1" applyBorder="1" applyAlignment="1">
      <alignment horizontal="center" vertical="center" wrapText="1"/>
    </xf>
    <xf numFmtId="4" fontId="9" fillId="3" borderId="25" xfId="2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165" fontId="10" fillId="3" borderId="0" xfId="7" applyNumberFormat="1" applyFont="1" applyFill="1" applyAlignment="1">
      <alignment horizontal="center" vertical="center" wrapText="1"/>
    </xf>
    <xf numFmtId="0" fontId="39" fillId="3" borderId="2" xfId="0" applyFont="1" applyFill="1" applyBorder="1" applyAlignment="1">
      <alignment horizontal="left" vertical="center" wrapText="1" indent="1"/>
    </xf>
    <xf numFmtId="2" fontId="15" fillId="3" borderId="0" xfId="6" applyNumberFormat="1" applyFont="1" applyFill="1" applyBorder="1" applyAlignment="1">
      <alignment horizontal="center" vertical="center" wrapText="1"/>
    </xf>
    <xf numFmtId="2" fontId="15" fillId="3" borderId="0" xfId="6" applyNumberFormat="1" applyFont="1" applyFill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4" fontId="53" fillId="3" borderId="2" xfId="10" applyNumberFormat="1" applyFont="1" applyFill="1" applyBorder="1" applyAlignment="1">
      <alignment horizontal="center" vertical="center"/>
    </xf>
    <xf numFmtId="4" fontId="53" fillId="3" borderId="2" xfId="10" applyNumberFormat="1" applyFont="1" applyFill="1" applyBorder="1"/>
    <xf numFmtId="4" fontId="53" fillId="3" borderId="2" xfId="10" applyNumberFormat="1" applyFont="1" applyFill="1" applyBorder="1" applyAlignment="1">
      <alignment horizontal="center"/>
    </xf>
    <xf numFmtId="4" fontId="55" fillId="3" borderId="2" xfId="10" applyNumberFormat="1" applyFont="1" applyFill="1" applyBorder="1" applyAlignment="1">
      <alignment horizontal="left" vertical="center"/>
    </xf>
    <xf numFmtId="4" fontId="59" fillId="3" borderId="2" xfId="10" applyNumberFormat="1" applyFont="1" applyFill="1" applyBorder="1"/>
    <xf numFmtId="4" fontId="59" fillId="3" borderId="2" xfId="10" applyNumberFormat="1" applyFont="1" applyFill="1" applyBorder="1" applyAlignment="1">
      <alignment horizontal="center"/>
    </xf>
    <xf numFmtId="4" fontId="55" fillId="3" borderId="2" xfId="10" applyNumberFormat="1" applyFont="1" applyFill="1" applyBorder="1"/>
    <xf numFmtId="0" fontId="5" fillId="3" borderId="15" xfId="0" applyFont="1" applyFill="1" applyBorder="1" applyAlignment="1">
      <alignment horizontal="center"/>
    </xf>
    <xf numFmtId="4" fontId="53" fillId="3" borderId="49" xfId="10" applyNumberFormat="1" applyFont="1" applyFill="1" applyBorder="1" applyAlignment="1">
      <alignment horizontal="center" vertical="center"/>
    </xf>
    <xf numFmtId="4" fontId="55" fillId="3" borderId="50" xfId="10" applyNumberFormat="1" applyFont="1" applyFill="1" applyBorder="1" applyAlignment="1">
      <alignment horizontal="center" vertical="center" wrapText="1"/>
    </xf>
    <xf numFmtId="4" fontId="53" fillId="3" borderId="3" xfId="10" applyNumberFormat="1" applyFont="1" applyFill="1" applyBorder="1" applyAlignment="1">
      <alignment horizontal="center"/>
    </xf>
    <xf numFmtId="4" fontId="53" fillId="3" borderId="1" xfId="11" applyNumberFormat="1" applyFont="1" applyFill="1" applyBorder="1"/>
    <xf numFmtId="3" fontId="53" fillId="3" borderId="1" xfId="11" applyNumberFormat="1" applyFont="1" applyFill="1" applyBorder="1" applyAlignment="1">
      <alignment horizontal="center"/>
    </xf>
    <xf numFmtId="4" fontId="55" fillId="3" borderId="3" xfId="10" applyNumberFormat="1" applyFont="1" applyFill="1" applyBorder="1" applyAlignment="1">
      <alignment horizontal="center" vertical="center"/>
    </xf>
    <xf numFmtId="4" fontId="59" fillId="3" borderId="3" xfId="10" applyNumberFormat="1" applyFont="1" applyFill="1" applyBorder="1" applyAlignment="1">
      <alignment horizontal="center"/>
    </xf>
    <xf numFmtId="4" fontId="55" fillId="3" borderId="3" xfId="10" applyNumberFormat="1" applyFont="1" applyFill="1" applyBorder="1" applyAlignment="1">
      <alignment horizontal="center"/>
    </xf>
    <xf numFmtId="4" fontId="61" fillId="3" borderId="3" xfId="10" applyNumberFormat="1" applyFont="1" applyFill="1" applyBorder="1" applyAlignment="1">
      <alignment horizontal="center"/>
    </xf>
    <xf numFmtId="3" fontId="53" fillId="3" borderId="21" xfId="11" applyNumberFormat="1" applyFont="1" applyFill="1" applyBorder="1" applyAlignment="1">
      <alignment horizontal="center" vertical="center"/>
    </xf>
    <xf numFmtId="4" fontId="54" fillId="3" borderId="7" xfId="10" applyNumberFormat="1" applyFont="1" applyFill="1" applyBorder="1" applyAlignment="1">
      <alignment horizontal="left" vertical="center" wrapText="1"/>
    </xf>
    <xf numFmtId="4" fontId="57" fillId="3" borderId="7" xfId="10" applyNumberFormat="1" applyFont="1" applyFill="1" applyBorder="1" applyAlignment="1">
      <alignment horizontal="center" vertical="center"/>
    </xf>
    <xf numFmtId="4" fontId="54" fillId="3" borderId="12" xfId="10" applyNumberFormat="1" applyFont="1" applyFill="1" applyBorder="1" applyAlignment="1">
      <alignment horizontal="center" vertical="center"/>
    </xf>
    <xf numFmtId="3" fontId="1" fillId="3" borderId="0" xfId="0" applyNumberFormat="1" applyFont="1" applyFill="1" applyBorder="1" applyAlignment="1">
      <alignment horizontal="center" wrapText="1"/>
    </xf>
    <xf numFmtId="0" fontId="10" fillId="5" borderId="28" xfId="7" applyFont="1" applyFill="1" applyBorder="1" applyAlignment="1">
      <alignment horizontal="left" vertical="center" wrapText="1"/>
    </xf>
    <xf numFmtId="0" fontId="2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0" fillId="3" borderId="2" xfId="0" applyFont="1" applyFill="1" applyBorder="1" applyAlignment="1">
      <alignment horizontal="right" vertical="center" wrapText="1"/>
    </xf>
    <xf numFmtId="0" fontId="33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left"/>
    </xf>
    <xf numFmtId="0" fontId="9" fillId="3" borderId="2" xfId="0" applyFont="1" applyFill="1" applyBorder="1" applyAlignment="1">
      <alignment horizontal="right" vertical="center" wrapText="1"/>
    </xf>
    <xf numFmtId="0" fontId="30" fillId="3" borderId="28" xfId="0" applyFont="1" applyFill="1" applyBorder="1" applyAlignment="1">
      <alignment horizontal="center" vertical="center"/>
    </xf>
    <xf numFmtId="0" fontId="30" fillId="3" borderId="18" xfId="0" applyFont="1" applyFill="1" applyBorder="1" applyAlignment="1">
      <alignment horizontal="center" vertical="center"/>
    </xf>
    <xf numFmtId="0" fontId="30" fillId="3" borderId="0" xfId="0" applyFont="1" applyFill="1" applyAlignment="1">
      <alignment horizontal="center" vertical="justify" wrapText="1"/>
    </xf>
    <xf numFmtId="0" fontId="23" fillId="3" borderId="0" xfId="1" applyFont="1" applyFill="1" applyAlignment="1">
      <alignment horizontal="center" vertical="center" wrapText="1"/>
    </xf>
    <xf numFmtId="0" fontId="9" fillId="3" borderId="15" xfId="0" applyFont="1" applyFill="1" applyBorder="1" applyAlignment="1">
      <alignment horizontal="center"/>
    </xf>
    <xf numFmtId="0" fontId="30" fillId="3" borderId="2" xfId="0" applyFont="1" applyFill="1" applyBorder="1" applyAlignment="1">
      <alignment horizontal="center" vertical="center" wrapText="1"/>
    </xf>
    <xf numFmtId="0" fontId="30" fillId="3" borderId="2" xfId="0" applyFont="1" applyFill="1" applyBorder="1" applyAlignment="1">
      <alignment horizontal="center" vertical="center"/>
    </xf>
    <xf numFmtId="0" fontId="24" fillId="3" borderId="48" xfId="7" applyFont="1" applyFill="1" applyBorder="1" applyAlignment="1">
      <alignment horizontal="center" vertical="center" wrapText="1"/>
    </xf>
    <xf numFmtId="0" fontId="24" fillId="3" borderId="1" xfId="7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3" fillId="0" borderId="0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left"/>
    </xf>
    <xf numFmtId="0" fontId="30" fillId="0" borderId="0" xfId="0" applyFont="1" applyFill="1" applyAlignment="1">
      <alignment horizontal="center" vertical="justify" wrapText="1"/>
    </xf>
    <xf numFmtId="0" fontId="3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0" fillId="2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right" vertical="center" wrapText="1"/>
    </xf>
    <xf numFmtId="0" fontId="35" fillId="0" borderId="0" xfId="1" applyFont="1" applyAlignment="1">
      <alignment horizontal="center" vertical="center" wrapText="1"/>
    </xf>
    <xf numFmtId="0" fontId="9" fillId="0" borderId="15" xfId="0" applyFont="1" applyBorder="1" applyAlignment="1">
      <alignment horizontal="center"/>
    </xf>
    <xf numFmtId="0" fontId="30" fillId="2" borderId="2" xfId="0" applyFont="1" applyFill="1" applyBorder="1" applyAlignment="1">
      <alignment horizontal="center" vertical="center" wrapText="1"/>
    </xf>
    <xf numFmtId="0" fontId="30" fillId="4" borderId="2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 vertical="top"/>
    </xf>
    <xf numFmtId="3" fontId="26" fillId="3" borderId="0" xfId="4" applyNumberFormat="1" applyFont="1" applyFill="1" applyAlignment="1">
      <alignment horizontal="right"/>
    </xf>
    <xf numFmtId="0" fontId="13" fillId="3" borderId="13" xfId="7" applyFont="1" applyFill="1" applyBorder="1" applyAlignment="1">
      <alignment horizontal="right" vertical="center"/>
    </xf>
    <xf numFmtId="0" fontId="13" fillId="3" borderId="6" xfId="7" applyFont="1" applyFill="1" applyBorder="1" applyAlignment="1">
      <alignment horizontal="center" vertical="center" wrapText="1"/>
    </xf>
    <xf numFmtId="0" fontId="13" fillId="3" borderId="14" xfId="7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right"/>
    </xf>
    <xf numFmtId="0" fontId="12" fillId="3" borderId="0" xfId="7" applyFont="1" applyFill="1" applyAlignment="1">
      <alignment horizontal="center" vertical="center" wrapText="1"/>
    </xf>
    <xf numFmtId="0" fontId="24" fillId="3" borderId="38" xfId="7" applyFont="1" applyFill="1" applyBorder="1" applyAlignment="1">
      <alignment horizontal="center" vertical="center" wrapText="1"/>
    </xf>
    <xf numFmtId="0" fontId="24" fillId="3" borderId="16" xfId="7" applyFont="1" applyFill="1" applyBorder="1" applyAlignment="1">
      <alignment horizontal="center" vertical="center" wrapText="1"/>
    </xf>
    <xf numFmtId="0" fontId="24" fillId="3" borderId="36" xfId="7" applyFont="1" applyFill="1" applyBorder="1" applyAlignment="1">
      <alignment horizontal="center" vertical="center" wrapText="1"/>
    </xf>
    <xf numFmtId="0" fontId="24" fillId="3" borderId="10" xfId="7" applyFont="1" applyFill="1" applyBorder="1" applyAlignment="1">
      <alignment horizontal="center" vertical="center" wrapText="1"/>
    </xf>
    <xf numFmtId="0" fontId="12" fillId="3" borderId="0" xfId="7" applyFont="1" applyFill="1" applyAlignment="1">
      <alignment horizontal="center" vertical="center"/>
    </xf>
    <xf numFmtId="4" fontId="3" fillId="3" borderId="36" xfId="3" applyNumberFormat="1" applyFont="1" applyFill="1" applyBorder="1" applyAlignment="1">
      <alignment horizontal="center" vertical="center" wrapText="1"/>
    </xf>
    <xf numFmtId="4" fontId="3" fillId="3" borderId="29" xfId="3" applyNumberFormat="1" applyFont="1" applyFill="1" applyBorder="1" applyAlignment="1">
      <alignment horizontal="center" vertical="center" wrapText="1"/>
    </xf>
    <xf numFmtId="4" fontId="3" fillId="3" borderId="10" xfId="3" applyNumberFormat="1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top"/>
    </xf>
    <xf numFmtId="0" fontId="33" fillId="3" borderId="0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 vertical="top"/>
    </xf>
    <xf numFmtId="0" fontId="3" fillId="3" borderId="0" xfId="0" applyFont="1" applyFill="1" applyBorder="1" applyAlignment="1">
      <alignment horizontal="center"/>
    </xf>
    <xf numFmtId="0" fontId="26" fillId="3" borderId="0" xfId="0" applyFont="1" applyFill="1" applyAlignment="1">
      <alignment horizontal="right"/>
    </xf>
    <xf numFmtId="0" fontId="13" fillId="3" borderId="0" xfId="7" applyFont="1" applyFill="1" applyBorder="1" applyAlignment="1">
      <alignment horizontal="right" vertical="center"/>
    </xf>
    <xf numFmtId="0" fontId="7" fillId="3" borderId="3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26" fillId="3" borderId="0" xfId="0" applyFont="1" applyFill="1" applyBorder="1" applyAlignment="1">
      <alignment horizontal="left" vertical="center" wrapText="1"/>
    </xf>
    <xf numFmtId="0" fontId="7" fillId="3" borderId="39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top" wrapText="1"/>
    </xf>
    <xf numFmtId="0" fontId="5" fillId="3" borderId="22" xfId="0" applyFont="1" applyFill="1" applyBorder="1" applyAlignment="1">
      <alignment horizontal="center" vertical="top" wrapText="1"/>
    </xf>
    <xf numFmtId="0" fontId="5" fillId="3" borderId="40" xfId="0" applyFont="1" applyFill="1" applyBorder="1" applyAlignment="1">
      <alignment horizontal="center"/>
    </xf>
    <xf numFmtId="0" fontId="5" fillId="3" borderId="41" xfId="0" applyFont="1" applyFill="1" applyBorder="1" applyAlignment="1">
      <alignment horizontal="center"/>
    </xf>
    <xf numFmtId="3" fontId="5" fillId="3" borderId="15" xfId="0" applyNumberFormat="1" applyFont="1" applyFill="1" applyBorder="1" applyAlignment="1">
      <alignment horizontal="center"/>
    </xf>
    <xf numFmtId="0" fontId="15" fillId="3" borderId="36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0" fontId="37" fillId="3" borderId="0" xfId="0" applyFont="1" applyFill="1" applyAlignment="1">
      <alignment horizontal="right"/>
    </xf>
    <xf numFmtId="0" fontId="7" fillId="3" borderId="45" xfId="0" applyFont="1" applyFill="1" applyBorder="1" applyAlignment="1">
      <alignment horizontal="center" vertical="center" wrapText="1"/>
    </xf>
    <xf numFmtId="0" fontId="7" fillId="3" borderId="46" xfId="0" applyFont="1" applyFill="1" applyBorder="1" applyAlignment="1">
      <alignment horizontal="center" vertical="center" wrapText="1"/>
    </xf>
    <xf numFmtId="0" fontId="23" fillId="3" borderId="0" xfId="0" applyFont="1" applyFill="1" applyAlignment="1">
      <alignment horizontal="center"/>
    </xf>
    <xf numFmtId="0" fontId="21" fillId="3" borderId="0" xfId="0" applyFont="1" applyFill="1" applyAlignment="1">
      <alignment horizontal="center"/>
    </xf>
    <xf numFmtId="0" fontId="5" fillId="0" borderId="15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0" xfId="0" applyFont="1" applyBorder="1" applyAlignment="1">
      <alignment horizontal="center" vertical="top"/>
    </xf>
    <xf numFmtId="0" fontId="37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7" fillId="0" borderId="0" xfId="0" applyFont="1" applyFill="1" applyAlignment="1">
      <alignment horizontal="center" vertical="center"/>
    </xf>
    <xf numFmtId="0" fontId="15" fillId="0" borderId="0" xfId="0" applyFont="1" applyFill="1" applyBorder="1" applyAlignment="1">
      <alignment horizontal="right"/>
    </xf>
    <xf numFmtId="0" fontId="7" fillId="2" borderId="36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15" fillId="3" borderId="36" xfId="3" applyFont="1" applyFill="1" applyBorder="1" applyAlignment="1">
      <alignment horizontal="center" vertical="center" wrapText="1"/>
    </xf>
    <xf numFmtId="0" fontId="15" fillId="3" borderId="10" xfId="3" applyFont="1" applyFill="1" applyBorder="1" applyAlignment="1">
      <alignment horizontal="center" vertical="center" wrapText="1"/>
    </xf>
    <xf numFmtId="0" fontId="39" fillId="3" borderId="36" xfId="0" applyFont="1" applyFill="1" applyBorder="1" applyAlignment="1">
      <alignment horizontal="center" vertical="top" wrapText="1"/>
    </xf>
    <xf numFmtId="0" fontId="39" fillId="3" borderId="29" xfId="0" applyFont="1" applyFill="1" applyBorder="1" applyAlignment="1">
      <alignment horizontal="center" vertical="top" wrapText="1"/>
    </xf>
    <xf numFmtId="0" fontId="39" fillId="3" borderId="10" xfId="0" applyFont="1" applyFill="1" applyBorder="1" applyAlignment="1">
      <alignment horizontal="center" vertical="top" wrapText="1"/>
    </xf>
    <xf numFmtId="17" fontId="46" fillId="3" borderId="0" xfId="0" applyNumberFormat="1" applyFont="1" applyFill="1" applyAlignment="1">
      <alignment horizontal="right"/>
    </xf>
    <xf numFmtId="0" fontId="46" fillId="3" borderId="0" xfId="0" applyFont="1" applyFill="1" applyAlignment="1">
      <alignment horizontal="right"/>
    </xf>
    <xf numFmtId="0" fontId="6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 vertical="center"/>
    </xf>
    <xf numFmtId="0" fontId="15" fillId="3" borderId="0" xfId="0" applyFont="1" applyFill="1" applyBorder="1" applyAlignment="1">
      <alignment horizontal="right"/>
    </xf>
    <xf numFmtId="0" fontId="7" fillId="3" borderId="36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36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37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15" fillId="3" borderId="0" xfId="3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15" fillId="3" borderId="0" xfId="3" applyFont="1" applyFill="1" applyBorder="1" applyAlignment="1">
      <alignment horizontal="center" vertical="center" wrapText="1"/>
    </xf>
    <xf numFmtId="0" fontId="9" fillId="3" borderId="6" xfId="2" applyFont="1" applyFill="1" applyBorder="1" applyAlignment="1">
      <alignment horizontal="center" vertical="center" wrapText="1"/>
    </xf>
    <xf numFmtId="0" fontId="9" fillId="3" borderId="40" xfId="2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</cellXfs>
  <cellStyles count="12">
    <cellStyle name="Обычный" xfId="0" builtinId="0"/>
    <cellStyle name="Обычный 2" xfId="1"/>
    <cellStyle name="Обычный 2 2" xfId="11"/>
    <cellStyle name="Обычный 3" xfId="2"/>
    <cellStyle name="Обычный_2-стволы расчеты для цены ЛП" xfId="3"/>
    <cellStyle name="Обычный_Книга1" xfId="4"/>
    <cellStyle name="Обычный_ОУПКРС" xfId="5"/>
    <cellStyle name="Обычный_ПРЦ 2012 от ПТО (1)" xfId="10"/>
    <cellStyle name="Обычный_расчет зарплаты по бурению ЕВРАЗИЯ.2" xfId="6"/>
    <cellStyle name="Обычный_Утвержденные расчеты зарплаты по бурению  от 17.05. 06г.ЕВРАЗИЯ на 1,2,3,4 квартала 2006 года" xfId="7"/>
    <cellStyle name="Процентный" xfId="9" builtinId="5"/>
    <cellStyle name="Финансовый" xfId="8" builtinId="3"/>
  </cellStyles>
  <dxfs count="0"/>
  <tableStyles count="0" defaultTableStyle="TableStyleMedium2" defaultPivotStyle="PivotStyleMedium9"/>
  <colors>
    <mruColors>
      <color rgb="FF00FF99"/>
      <color rgb="FF39EBE7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1;&#1080;&#1076;&#1080;&#1103;\c\WINDOWS\&#1056;&#1072;&#1073;&#1086;&#1095;&#1080;&#1081;%20&#1089;&#1090;&#1086;&#1083;\&#1074;&#108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6;&#1091;&#1089;&#1089;&#1048;&#1085;&#1090;&#1077;&#1075;&#1088;&#1072;&#1083;/Desktop/&#1048;&#1085;&#1076;&#1077;&#1082;&#1089;&#1072;&#1094;&#1080;&#1103;%2030%25/15.03.2022%20&#1050;&#1056;&#1057;%20&#1057;&#1080;&#1073;&#1080;&#1085;&#1090;&#1101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talon"/>
      <sheetName val="MAIN"/>
      <sheetName val="Sales&amp;Costs"/>
      <sheetName val="Profit"/>
      <sheetName val="Cash Flow"/>
      <sheetName val="Fin.Ratios"/>
      <sheetName val="Net Cash Flow (I)"/>
      <sheetName val="Net Cash Flow (II) "/>
      <sheetName val="Budget(I)"/>
      <sheetName val="Budget(II)"/>
      <sheetName val="Budget(III)"/>
      <sheetName val="нак"/>
      <sheetName val="зп"/>
      <sheetName val="88"/>
      <sheetName val="транспорт"/>
      <sheetName val="Трансп"/>
      <sheetName val="оборуд"/>
      <sheetName val="сооружение"/>
      <sheetName val="прочие 2002"/>
      <sheetName val="прочие"/>
      <sheetName val="Лист2"/>
      <sheetName val="ГСМ 2002"/>
      <sheetName val="произв. прогр.2002"/>
      <sheetName val="матер. 2002"/>
      <sheetName val="налог на польз. авт."/>
      <sheetName val="налог на прав.орг."/>
      <sheetName val="налог на образов."/>
      <sheetName val="бриг.час"/>
      <sheetName val="бригад. час 2"/>
      <sheetName val="запчасти КОПС"/>
      <sheetName val="лист 7"/>
      <sheetName val="FXA"/>
      <sheetName val="MD1"/>
      <sheetName val="MD2"/>
      <sheetName val="CST"/>
      <sheetName val="GOC"/>
      <sheetName val="PR"/>
      <sheetName val="KR"/>
      <sheetName val="REP"/>
      <sheetName val="PRN"/>
      <sheetName val="GOT"/>
      <sheetName val="SAL"/>
      <sheetName val="SE1"/>
      <sheetName val="SE2"/>
      <sheetName val="Module1"/>
      <sheetName val="прибыль"/>
      <sheetName val="прибыль (2)"/>
      <sheetName val="Лист7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 кальк"/>
      <sheetName val="№1 З.пл."/>
      <sheetName val="№2 ЕСН "/>
      <sheetName val="№3 Транс. спец.тех."/>
      <sheetName val="№4 Мат и обор"/>
      <sheetName val="№5.1 Аренда"/>
      <sheetName val="№5 Аморт"/>
      <sheetName val="№6 Мат ИВЭ"/>
      <sheetName val="№7 ИВЭ"/>
      <sheetName val="№8 Услуги"/>
      <sheetName val="сравнительная"/>
      <sheetName val="сравнительная по местрожд."/>
      <sheetName val="расчет №5"/>
      <sheetName val="№4 Мат и обор (2)"/>
      <sheetName val="№9ремонт трубы"/>
    </sheetNames>
    <sheetDataSet>
      <sheetData sheetId="0">
        <row r="32">
          <cell r="F32" t="str">
            <v>В.А. Иманов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tabSelected="1" view="pageBreakPreview" zoomScale="85" zoomScaleSheetLayoutView="85" workbookViewId="0">
      <selection activeCell="L4" sqref="L4"/>
    </sheetView>
  </sheetViews>
  <sheetFormatPr defaultColWidth="14.5703125" defaultRowHeight="15.75" x14ac:dyDescent="0.25"/>
  <cols>
    <col min="1" max="1" width="6.140625" style="146" customWidth="1"/>
    <col min="2" max="2" width="36.5703125" style="146" customWidth="1"/>
    <col min="3" max="3" width="9.28515625" style="146" customWidth="1"/>
    <col min="4" max="4" width="12.140625" style="146" customWidth="1"/>
    <col min="5" max="5" width="25.7109375" style="146" customWidth="1"/>
    <col min="6" max="6" width="17.140625" style="146" customWidth="1"/>
    <col min="7" max="230" width="9.140625" style="146" customWidth="1"/>
    <col min="231" max="231" width="6.140625" style="146" customWidth="1"/>
    <col min="232" max="232" width="42.28515625" style="146" customWidth="1"/>
    <col min="233" max="233" width="10.85546875" style="146" customWidth="1"/>
    <col min="234" max="16384" width="14.5703125" style="146"/>
  </cols>
  <sheetData>
    <row r="1" spans="1:6" ht="18.75" customHeight="1" x14ac:dyDescent="0.25">
      <c r="A1" s="143"/>
      <c r="B1" s="143"/>
      <c r="C1" s="144"/>
      <c r="D1" s="144"/>
      <c r="F1" s="403" t="s">
        <v>318</v>
      </c>
    </row>
    <row r="2" spans="1:6" ht="18.75" customHeight="1" x14ac:dyDescent="0.25">
      <c r="A2" s="143"/>
      <c r="B2" s="143"/>
      <c r="C2" s="144"/>
      <c r="D2" s="144"/>
      <c r="F2" s="145"/>
    </row>
    <row r="3" spans="1:6" ht="30.75" customHeight="1" x14ac:dyDescent="0.25">
      <c r="A3" s="143"/>
      <c r="B3" s="412" t="s">
        <v>304</v>
      </c>
      <c r="C3" s="412"/>
      <c r="D3" s="412"/>
      <c r="E3" s="412"/>
      <c r="F3" s="412"/>
    </row>
    <row r="4" spans="1:6" s="147" customFormat="1" ht="67.5" customHeight="1" x14ac:dyDescent="0.25">
      <c r="A4" s="411" t="s">
        <v>317</v>
      </c>
      <c r="B4" s="411"/>
      <c r="C4" s="411"/>
      <c r="D4" s="411"/>
      <c r="E4" s="411"/>
      <c r="F4" s="411"/>
    </row>
    <row r="5" spans="1:6" s="152" customFormat="1" ht="38.1" hidden="1" customHeight="1" x14ac:dyDescent="0.25">
      <c r="A5" s="148"/>
      <c r="B5" s="149" t="s">
        <v>68</v>
      </c>
      <c r="C5" s="150"/>
      <c r="D5" s="151" t="s">
        <v>2</v>
      </c>
    </row>
    <row r="6" spans="1:6" s="152" customFormat="1" ht="30.6" hidden="1" customHeight="1" x14ac:dyDescent="0.25">
      <c r="A6" s="148"/>
      <c r="B6" s="149" t="s">
        <v>124</v>
      </c>
      <c r="C6" s="151"/>
      <c r="D6" s="153">
        <f>24*30.5</f>
        <v>732</v>
      </c>
      <c r="E6" s="152" t="s">
        <v>123</v>
      </c>
    </row>
    <row r="7" spans="1:6" s="152" customFormat="1" ht="26.65" hidden="1" customHeight="1" x14ac:dyDescent="0.25">
      <c r="A7" s="148"/>
      <c r="B7" s="149" t="s">
        <v>124</v>
      </c>
      <c r="C7" s="151"/>
      <c r="D7" s="153">
        <f>D6*0.9</f>
        <v>658.80000000000007</v>
      </c>
      <c r="E7" s="152" t="s">
        <v>122</v>
      </c>
    </row>
    <row r="8" spans="1:6" s="152" customFormat="1" ht="20.25" customHeight="1" x14ac:dyDescent="0.25">
      <c r="A8" s="148"/>
      <c r="B8" s="149" t="s">
        <v>69</v>
      </c>
      <c r="C8" s="413" t="s">
        <v>316</v>
      </c>
      <c r="D8" s="413"/>
    </row>
    <row r="9" spans="1:6" s="152" customFormat="1" ht="9" customHeight="1" x14ac:dyDescent="0.25">
      <c r="A9" s="148"/>
      <c r="B9" s="149"/>
      <c r="C9" s="151"/>
      <c r="D9" s="151"/>
    </row>
    <row r="10" spans="1:6" ht="23.25" customHeight="1" x14ac:dyDescent="0.25">
      <c r="A10" s="415" t="s">
        <v>62</v>
      </c>
      <c r="B10" s="415" t="s">
        <v>63</v>
      </c>
      <c r="C10" s="415" t="s">
        <v>64</v>
      </c>
      <c r="D10" s="414" t="s">
        <v>80</v>
      </c>
      <c r="E10" s="154" t="s">
        <v>79</v>
      </c>
      <c r="F10" s="409" t="s">
        <v>305</v>
      </c>
    </row>
    <row r="11" spans="1:6" ht="40.9" customHeight="1" x14ac:dyDescent="0.25">
      <c r="A11" s="415"/>
      <c r="B11" s="415"/>
      <c r="C11" s="415"/>
      <c r="D11" s="415"/>
      <c r="E11" s="155" t="s">
        <v>78</v>
      </c>
      <c r="F11" s="410"/>
    </row>
    <row r="12" spans="1:6" ht="21" customHeight="1" x14ac:dyDescent="0.25">
      <c r="A12" s="156">
        <v>1</v>
      </c>
      <c r="B12" s="156">
        <v>2</v>
      </c>
      <c r="C12" s="156">
        <v>3</v>
      </c>
      <c r="D12" s="156">
        <v>4</v>
      </c>
      <c r="E12" s="155">
        <v>5</v>
      </c>
      <c r="F12" s="155">
        <v>6</v>
      </c>
    </row>
    <row r="13" spans="1:6" ht="19.5" customHeight="1" x14ac:dyDescent="0.25">
      <c r="A13" s="157">
        <v>1</v>
      </c>
      <c r="B13" s="158" t="s">
        <v>41</v>
      </c>
      <c r="C13" s="159" t="s">
        <v>4</v>
      </c>
      <c r="D13" s="160"/>
      <c r="E13" s="161"/>
      <c r="F13" s="154" t="s">
        <v>306</v>
      </c>
    </row>
    <row r="14" spans="1:6" ht="19.5" customHeight="1" x14ac:dyDescent="0.25">
      <c r="A14" s="157">
        <v>2</v>
      </c>
      <c r="B14" s="158" t="s">
        <v>50</v>
      </c>
      <c r="C14" s="159" t="s">
        <v>4</v>
      </c>
      <c r="D14" s="160"/>
      <c r="E14" s="161"/>
      <c r="F14" s="154" t="s">
        <v>307</v>
      </c>
    </row>
    <row r="15" spans="1:6" ht="19.5" customHeight="1" x14ac:dyDescent="0.25">
      <c r="A15" s="157">
        <v>3</v>
      </c>
      <c r="B15" s="158" t="s">
        <v>65</v>
      </c>
      <c r="C15" s="159" t="s">
        <v>4</v>
      </c>
      <c r="D15" s="160"/>
      <c r="E15" s="161"/>
      <c r="F15" s="154" t="s">
        <v>308</v>
      </c>
    </row>
    <row r="16" spans="1:6" ht="27" customHeight="1" x14ac:dyDescent="0.25">
      <c r="A16" s="157">
        <v>4</v>
      </c>
      <c r="B16" s="158" t="s">
        <v>137</v>
      </c>
      <c r="C16" s="159" t="s">
        <v>4</v>
      </c>
      <c r="D16" s="162"/>
      <c r="E16" s="161"/>
      <c r="F16" s="154" t="s">
        <v>309</v>
      </c>
    </row>
    <row r="17" spans="1:6" ht="19.5" customHeight="1" x14ac:dyDescent="0.25">
      <c r="A17" s="157">
        <v>5</v>
      </c>
      <c r="B17" s="158" t="s">
        <v>66</v>
      </c>
      <c r="C17" s="159" t="s">
        <v>4</v>
      </c>
      <c r="D17" s="162"/>
      <c r="E17" s="161"/>
      <c r="F17" s="154" t="s">
        <v>310</v>
      </c>
    </row>
    <row r="18" spans="1:6" ht="19.5" customHeight="1" x14ac:dyDescent="0.25">
      <c r="A18" s="157">
        <v>6</v>
      </c>
      <c r="B18" s="158" t="s">
        <v>191</v>
      </c>
      <c r="C18" s="159" t="s">
        <v>4</v>
      </c>
      <c r="D18" s="160"/>
      <c r="E18" s="161"/>
      <c r="F18" s="154" t="s">
        <v>311</v>
      </c>
    </row>
    <row r="19" spans="1:6" ht="19.5" customHeight="1" x14ac:dyDescent="0.25">
      <c r="A19" s="157">
        <v>7</v>
      </c>
      <c r="B19" s="158" t="s">
        <v>192</v>
      </c>
      <c r="C19" s="159" t="s">
        <v>4</v>
      </c>
      <c r="D19" s="160"/>
      <c r="E19" s="161"/>
      <c r="F19" s="154" t="s">
        <v>312</v>
      </c>
    </row>
    <row r="20" spans="1:6" ht="19.5" customHeight="1" x14ac:dyDescent="0.25">
      <c r="A20" s="405" t="s">
        <v>67</v>
      </c>
      <c r="B20" s="405"/>
      <c r="C20" s="159" t="s">
        <v>4</v>
      </c>
      <c r="D20" s="160"/>
      <c r="E20" s="163"/>
      <c r="F20" s="162"/>
    </row>
    <row r="21" spans="1:6" ht="19.149999999999999" customHeight="1" x14ac:dyDescent="0.25">
      <c r="A21" s="164">
        <v>6</v>
      </c>
      <c r="B21" s="158" t="s">
        <v>125</v>
      </c>
      <c r="C21" s="159" t="s">
        <v>61</v>
      </c>
      <c r="D21" s="160">
        <v>16</v>
      </c>
      <c r="E21" s="161"/>
      <c r="F21" s="162"/>
    </row>
    <row r="22" spans="1:6" ht="30" customHeight="1" x14ac:dyDescent="0.25">
      <c r="A22" s="408" t="s">
        <v>72</v>
      </c>
      <c r="B22" s="408"/>
      <c r="C22" s="159"/>
      <c r="D22" s="160"/>
      <c r="E22" s="163"/>
      <c r="F22" s="162"/>
    </row>
    <row r="23" spans="1:6" ht="19.5" customHeight="1" x14ac:dyDescent="0.25">
      <c r="A23" s="157">
        <v>7</v>
      </c>
      <c r="B23" s="158" t="s">
        <v>126</v>
      </c>
      <c r="C23" s="159" t="s">
        <v>61</v>
      </c>
      <c r="D23" s="160">
        <v>7</v>
      </c>
      <c r="E23" s="161"/>
      <c r="F23" s="162"/>
    </row>
    <row r="24" spans="1:6" ht="19.5" customHeight="1" x14ac:dyDescent="0.25">
      <c r="A24" s="405" t="s">
        <v>221</v>
      </c>
      <c r="B24" s="405"/>
      <c r="C24" s="159" t="s">
        <v>4</v>
      </c>
      <c r="D24" s="160"/>
      <c r="E24" s="163"/>
      <c r="F24" s="162"/>
    </row>
    <row r="25" spans="1:6" ht="19.5" customHeight="1" x14ac:dyDescent="0.25">
      <c r="A25" s="157">
        <v>8</v>
      </c>
      <c r="B25" s="158" t="s">
        <v>127</v>
      </c>
      <c r="C25" s="159" t="s">
        <v>61</v>
      </c>
      <c r="D25" s="165">
        <v>5</v>
      </c>
      <c r="E25" s="161"/>
      <c r="F25" s="162"/>
    </row>
    <row r="26" spans="1:6" ht="36" customHeight="1" x14ac:dyDescent="0.25">
      <c r="A26" s="405" t="s">
        <v>73</v>
      </c>
      <c r="B26" s="405"/>
      <c r="C26" s="159" t="s">
        <v>4</v>
      </c>
      <c r="D26" s="159"/>
      <c r="E26" s="163"/>
      <c r="F26" s="162"/>
    </row>
    <row r="27" spans="1:6" x14ac:dyDescent="0.25">
      <c r="A27" s="157">
        <v>9</v>
      </c>
      <c r="B27" s="166" t="s">
        <v>71</v>
      </c>
      <c r="C27" s="159" t="s">
        <v>61</v>
      </c>
      <c r="D27" s="159">
        <v>20</v>
      </c>
      <c r="E27" s="167"/>
      <c r="F27" s="162"/>
    </row>
    <row r="28" spans="1:6" x14ac:dyDescent="0.25">
      <c r="A28" s="166"/>
      <c r="B28" s="168" t="s">
        <v>74</v>
      </c>
      <c r="C28" s="166"/>
      <c r="D28" s="166"/>
      <c r="E28" s="169"/>
      <c r="F28" s="162"/>
    </row>
    <row r="29" spans="1:6" x14ac:dyDescent="0.25">
      <c r="A29" s="170"/>
      <c r="B29" s="171"/>
      <c r="C29" s="171"/>
      <c r="D29" s="171"/>
    </row>
    <row r="30" spans="1:6" x14ac:dyDescent="0.25">
      <c r="A30" s="170"/>
      <c r="E30" s="172"/>
      <c r="F30" s="172"/>
    </row>
    <row r="31" spans="1:6" ht="17.25" customHeight="1" x14ac:dyDescent="0.25">
      <c r="A31" s="170"/>
    </row>
    <row r="32" spans="1:6" x14ac:dyDescent="0.25">
      <c r="A32" s="170"/>
    </row>
    <row r="33" spans="1:6" ht="35.25" customHeight="1" x14ac:dyDescent="0.25">
      <c r="A33" s="406"/>
      <c r="B33" s="406"/>
      <c r="C33" s="407" t="s">
        <v>190</v>
      </c>
      <c r="D33" s="407"/>
      <c r="E33" s="173"/>
      <c r="F33" s="209"/>
    </row>
    <row r="34" spans="1:6" x14ac:dyDescent="0.2">
      <c r="A34" s="404" t="s">
        <v>141</v>
      </c>
      <c r="B34" s="404"/>
      <c r="C34" s="174" t="s">
        <v>8</v>
      </c>
      <c r="D34" s="174"/>
      <c r="E34" s="175" t="s">
        <v>7</v>
      </c>
      <c r="F34" s="175"/>
    </row>
    <row r="35" spans="1:6" s="176" customFormat="1" x14ac:dyDescent="0.25">
      <c r="A35" s="146"/>
      <c r="B35" s="146"/>
      <c r="C35" s="146"/>
      <c r="D35" s="146"/>
      <c r="E35" s="146"/>
      <c r="F35" s="146"/>
    </row>
    <row r="36" spans="1:6" s="174" customFormat="1" ht="15" customHeight="1" x14ac:dyDescent="0.2">
      <c r="A36" s="146"/>
      <c r="B36" s="146"/>
      <c r="C36" s="146"/>
      <c r="D36" s="146"/>
      <c r="E36" s="146"/>
      <c r="F36" s="146"/>
    </row>
  </sheetData>
  <mergeCells count="15">
    <mergeCell ref="A20:B20"/>
    <mergeCell ref="F10:F11"/>
    <mergeCell ref="A4:F4"/>
    <mergeCell ref="B3:F3"/>
    <mergeCell ref="C8:D8"/>
    <mergeCell ref="D10:D11"/>
    <mergeCell ref="A10:A11"/>
    <mergeCell ref="B10:B11"/>
    <mergeCell ref="C10:C11"/>
    <mergeCell ref="A34:B34"/>
    <mergeCell ref="A26:B26"/>
    <mergeCell ref="A33:B33"/>
    <mergeCell ref="C33:D33"/>
    <mergeCell ref="A22:B22"/>
    <mergeCell ref="A24:B24"/>
  </mergeCells>
  <printOptions horizontalCentered="1"/>
  <pageMargins left="0.15748031496062992" right="0.15748031496062992" top="0.74803149606299213" bottom="0.19685039370078741" header="0.31496062992125984" footer="0.19685039370078741"/>
  <pageSetup paperSize="9" scale="9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"/>
  <sheetViews>
    <sheetView view="pageBreakPreview" zoomScale="85" zoomScaleSheetLayoutView="85" workbookViewId="0">
      <selection activeCell="B15" sqref="B15"/>
    </sheetView>
  </sheetViews>
  <sheetFormatPr defaultColWidth="6.5703125" defaultRowHeight="15" x14ac:dyDescent="0.25"/>
  <cols>
    <col min="1" max="1" width="6.5703125" style="339"/>
    <col min="2" max="2" width="40.140625" style="339" customWidth="1"/>
    <col min="3" max="3" width="11.140625" style="339" customWidth="1"/>
    <col min="4" max="4" width="16.28515625" style="339" customWidth="1"/>
    <col min="5" max="5" width="16" style="339" customWidth="1"/>
    <col min="6" max="6" width="14.85546875" style="339" customWidth="1"/>
    <col min="7" max="7" width="17.28515625" style="339" customWidth="1"/>
    <col min="8" max="12" width="0" style="339" hidden="1" customWidth="1"/>
    <col min="13" max="13" width="16.28515625" style="339" customWidth="1"/>
    <col min="14" max="247" width="9.140625" style="339" customWidth="1"/>
    <col min="248" max="16384" width="6.5703125" style="339"/>
  </cols>
  <sheetData>
    <row r="1" spans="1:13" ht="15.75" x14ac:dyDescent="0.25">
      <c r="B1" s="340"/>
    </row>
    <row r="2" spans="1:13" ht="15" customHeight="1" x14ac:dyDescent="0.25">
      <c r="A2" s="506" t="s">
        <v>193</v>
      </c>
      <c r="B2" s="506"/>
      <c r="C2" s="506"/>
      <c r="D2" s="506"/>
      <c r="E2" s="506"/>
      <c r="F2" s="506"/>
      <c r="G2" s="506"/>
      <c r="H2" s="506"/>
      <c r="I2" s="506"/>
      <c r="J2" s="506"/>
      <c r="K2" s="506"/>
      <c r="L2" s="506"/>
      <c r="M2" s="506"/>
    </row>
    <row r="3" spans="1:13" ht="15" customHeight="1" x14ac:dyDescent="0.25">
      <c r="A3" s="510" t="s">
        <v>194</v>
      </c>
      <c r="B3" s="510"/>
      <c r="C3" s="510"/>
      <c r="D3" s="510"/>
      <c r="E3" s="510"/>
      <c r="F3" s="510"/>
      <c r="G3" s="510"/>
      <c r="H3" s="510"/>
      <c r="I3" s="510"/>
      <c r="J3" s="510"/>
      <c r="K3" s="510"/>
      <c r="L3" s="510"/>
      <c r="M3" s="510"/>
    </row>
    <row r="4" spans="1:13" x14ac:dyDescent="0.25">
      <c r="A4" s="341"/>
      <c r="B4" s="341"/>
      <c r="C4" s="341"/>
      <c r="D4" s="341"/>
      <c r="E4" s="341"/>
      <c r="F4" s="341"/>
      <c r="G4" s="341"/>
      <c r="M4" s="341"/>
    </row>
    <row r="5" spans="1:13" ht="15.75" thickBot="1" x14ac:dyDescent="0.3">
      <c r="A5" s="341"/>
      <c r="B5" s="341"/>
      <c r="C5" s="341"/>
      <c r="D5" s="341"/>
      <c r="E5" s="341"/>
      <c r="F5" s="341"/>
      <c r="G5" s="341"/>
      <c r="M5" s="343" t="s">
        <v>17</v>
      </c>
    </row>
    <row r="6" spans="1:13" ht="57.75" thickBot="1" x14ac:dyDescent="0.3">
      <c r="A6" s="345" t="s">
        <v>27</v>
      </c>
      <c r="B6" s="346" t="s">
        <v>28</v>
      </c>
      <c r="C6" s="346" t="s">
        <v>29</v>
      </c>
      <c r="D6" s="346" t="s">
        <v>30</v>
      </c>
      <c r="E6" s="346" t="s">
        <v>33</v>
      </c>
      <c r="F6" s="346" t="s">
        <v>34</v>
      </c>
      <c r="G6" s="346" t="s">
        <v>195</v>
      </c>
      <c r="H6" s="348"/>
      <c r="I6" s="348"/>
      <c r="J6" s="348"/>
      <c r="K6" s="348"/>
      <c r="L6" s="348"/>
      <c r="M6" s="347" t="s">
        <v>205</v>
      </c>
    </row>
    <row r="7" spans="1:13" s="352" customFormat="1" ht="15.75" thickBot="1" x14ac:dyDescent="0.3">
      <c r="A7" s="349">
        <v>1</v>
      </c>
      <c r="B7" s="350">
        <v>2</v>
      </c>
      <c r="C7" s="350">
        <v>3</v>
      </c>
      <c r="D7" s="350">
        <v>4</v>
      </c>
      <c r="E7" s="350">
        <v>5</v>
      </c>
      <c r="F7" s="350">
        <v>6</v>
      </c>
      <c r="G7" s="350">
        <v>7</v>
      </c>
      <c r="H7" s="353"/>
      <c r="I7" s="353"/>
      <c r="J7" s="353"/>
      <c r="K7" s="353"/>
      <c r="L7" s="353"/>
      <c r="M7" s="351">
        <v>8</v>
      </c>
    </row>
    <row r="8" spans="1:13" ht="15.75" x14ac:dyDescent="0.25">
      <c r="A8" s="123">
        <v>1</v>
      </c>
      <c r="B8" s="376" t="s">
        <v>196</v>
      </c>
      <c r="C8" s="50" t="s">
        <v>2</v>
      </c>
      <c r="D8" s="50">
        <v>1</v>
      </c>
      <c r="E8" s="51"/>
      <c r="F8" s="51">
        <f>D8*E8</f>
        <v>0</v>
      </c>
      <c r="G8" s="51">
        <v>8030.0399999999991</v>
      </c>
      <c r="H8" s="124"/>
      <c r="I8" s="124"/>
      <c r="J8" s="124"/>
      <c r="K8" s="124"/>
      <c r="L8" s="124"/>
      <c r="M8" s="62">
        <f>F8/G8</f>
        <v>0</v>
      </c>
    </row>
    <row r="9" spans="1:13" ht="15.75" x14ac:dyDescent="0.25">
      <c r="A9" s="354">
        <v>2</v>
      </c>
      <c r="B9" s="376" t="s">
        <v>197</v>
      </c>
      <c r="C9" s="50" t="s">
        <v>2</v>
      </c>
      <c r="D9" s="50">
        <v>1</v>
      </c>
      <c r="E9" s="51"/>
      <c r="F9" s="51">
        <f t="shared" ref="F9:F10" si="0">D9*E9</f>
        <v>0</v>
      </c>
      <c r="G9" s="51">
        <v>8030.0399999999991</v>
      </c>
      <c r="H9" s="124"/>
      <c r="I9" s="124"/>
      <c r="J9" s="124"/>
      <c r="K9" s="124"/>
      <c r="L9" s="124"/>
      <c r="M9" s="62">
        <f t="shared" ref="M9:M10" si="1">F9/G9</f>
        <v>0</v>
      </c>
    </row>
    <row r="10" spans="1:13" ht="16.5" thickBot="1" x14ac:dyDescent="0.3">
      <c r="A10" s="354">
        <v>3</v>
      </c>
      <c r="B10" s="376" t="s">
        <v>198</v>
      </c>
      <c r="C10" s="50" t="s">
        <v>2</v>
      </c>
      <c r="D10" s="50">
        <v>1</v>
      </c>
      <c r="E10" s="51"/>
      <c r="F10" s="51">
        <f t="shared" si="0"/>
        <v>0</v>
      </c>
      <c r="G10" s="51">
        <v>8030.0399999999991</v>
      </c>
      <c r="H10" s="124"/>
      <c r="I10" s="124"/>
      <c r="J10" s="124"/>
      <c r="K10" s="124"/>
      <c r="L10" s="124"/>
      <c r="M10" s="62">
        <f t="shared" si="1"/>
        <v>0</v>
      </c>
    </row>
    <row r="11" spans="1:13" s="366" customFormat="1" ht="24" customHeight="1" thickBot="1" x14ac:dyDescent="0.3">
      <c r="A11" s="511" t="s">
        <v>32</v>
      </c>
      <c r="B11" s="512"/>
      <c r="C11" s="369"/>
      <c r="D11" s="513"/>
      <c r="E11" s="513"/>
      <c r="F11" s="513"/>
      <c r="G11" s="370"/>
      <c r="H11" s="370"/>
      <c r="I11" s="370"/>
      <c r="J11" s="370"/>
      <c r="K11" s="370"/>
      <c r="L11" s="370"/>
      <c r="M11" s="371">
        <f>SUM(M8:M10)</f>
        <v>0</v>
      </c>
    </row>
    <row r="12" spans="1:13" x14ac:dyDescent="0.25">
      <c r="B12" s="372"/>
      <c r="C12" s="372"/>
      <c r="D12" s="372"/>
      <c r="E12" s="372"/>
      <c r="F12" s="377"/>
    </row>
    <row r="13" spans="1:13" x14ac:dyDescent="0.25">
      <c r="B13" s="372"/>
      <c r="C13" s="372"/>
      <c r="D13" s="507"/>
      <c r="E13" s="507"/>
      <c r="F13" s="507"/>
    </row>
    <row r="14" spans="1:13" x14ac:dyDescent="0.25">
      <c r="B14" s="372"/>
      <c r="C14" s="372"/>
      <c r="D14" s="507"/>
      <c r="E14" s="507"/>
      <c r="F14" s="507"/>
    </row>
    <row r="15" spans="1:13" s="372" customFormat="1" ht="33" customHeight="1" x14ac:dyDescent="0.25">
      <c r="B15" s="373"/>
      <c r="D15" s="508"/>
      <c r="E15" s="508"/>
      <c r="G15" s="508"/>
      <c r="H15" s="508"/>
      <c r="I15" s="508"/>
      <c r="J15" s="508"/>
      <c r="K15" s="508"/>
      <c r="L15" s="508"/>
      <c r="M15" s="508"/>
    </row>
    <row r="16" spans="1:13" s="374" customFormat="1" ht="12.75" x14ac:dyDescent="0.25">
      <c r="B16" s="374" t="s">
        <v>6</v>
      </c>
      <c r="D16" s="504" t="s">
        <v>8</v>
      </c>
      <c r="E16" s="504"/>
      <c r="G16" s="509" t="s">
        <v>7</v>
      </c>
      <c r="H16" s="509"/>
      <c r="I16" s="509"/>
      <c r="J16" s="509"/>
      <c r="K16" s="509"/>
      <c r="L16" s="509"/>
      <c r="M16" s="509"/>
    </row>
    <row r="17" spans="8:12" s="196" customFormat="1" x14ac:dyDescent="0.25">
      <c r="H17" s="375"/>
      <c r="I17" s="375"/>
      <c r="J17" s="375"/>
      <c r="K17" s="375"/>
      <c r="L17" s="375"/>
    </row>
  </sheetData>
  <mergeCells count="10">
    <mergeCell ref="A2:M2"/>
    <mergeCell ref="A3:M3"/>
    <mergeCell ref="A11:B11"/>
    <mergeCell ref="D11:F11"/>
    <mergeCell ref="D13:F13"/>
    <mergeCell ref="D14:F14"/>
    <mergeCell ref="D15:E15"/>
    <mergeCell ref="G15:M15"/>
    <mergeCell ref="D16:E16"/>
    <mergeCell ref="G16:M16"/>
  </mergeCells>
  <pageMargins left="0.25" right="0.17" top="0.75" bottom="0.75" header="0.3" footer="0.3"/>
  <pageSetup paperSize="9" scale="71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view="pageBreakPreview" zoomScale="70" zoomScaleSheetLayoutView="70" workbookViewId="0">
      <selection activeCell="A14" sqref="A14"/>
    </sheetView>
  </sheetViews>
  <sheetFormatPr defaultColWidth="6.5703125" defaultRowHeight="15" x14ac:dyDescent="0.25"/>
  <cols>
    <col min="1" max="1" width="73.5703125" style="339" customWidth="1"/>
    <col min="2" max="2" width="11.140625" style="339" customWidth="1"/>
    <col min="3" max="3" width="16.28515625" style="339" customWidth="1"/>
    <col min="4" max="4" width="16" style="339" customWidth="1"/>
    <col min="5" max="5" width="14.85546875" style="339" customWidth="1"/>
    <col min="6" max="6" width="17.28515625" style="339" customWidth="1"/>
    <col min="7" max="7" width="16.28515625" style="339" customWidth="1"/>
    <col min="8" max="219" width="9.140625" style="339" customWidth="1"/>
    <col min="220" max="16384" width="6.5703125" style="339"/>
  </cols>
  <sheetData>
    <row r="1" spans="1:7" ht="15.75" x14ac:dyDescent="0.25">
      <c r="B1" s="340"/>
    </row>
    <row r="2" spans="1:7" ht="15" customHeight="1" x14ac:dyDescent="0.25">
      <c r="A2" s="506" t="s">
        <v>199</v>
      </c>
      <c r="B2" s="506"/>
      <c r="C2" s="506"/>
      <c r="D2" s="506"/>
      <c r="E2" s="506"/>
      <c r="F2" s="506"/>
      <c r="G2" s="506"/>
    </row>
    <row r="3" spans="1:7" ht="15" customHeight="1" x14ac:dyDescent="0.25">
      <c r="A3" s="510" t="s">
        <v>200</v>
      </c>
      <c r="B3" s="510"/>
      <c r="C3" s="510"/>
      <c r="D3" s="510"/>
      <c r="E3" s="510"/>
      <c r="F3" s="510"/>
      <c r="G3" s="510"/>
    </row>
    <row r="4" spans="1:7" ht="15.75" thickBot="1" x14ac:dyDescent="0.3">
      <c r="A4" s="342"/>
      <c r="B4" s="342"/>
      <c r="C4" s="342"/>
      <c r="D4" s="342"/>
      <c r="E4" s="342"/>
      <c r="F4" s="342"/>
      <c r="G4" s="344" t="s">
        <v>17</v>
      </c>
    </row>
    <row r="5" spans="1:7" ht="57.75" thickBot="1" x14ac:dyDescent="0.3">
      <c r="A5" s="346" t="s">
        <v>28</v>
      </c>
      <c r="B5" s="346" t="s">
        <v>29</v>
      </c>
      <c r="C5" s="346" t="s">
        <v>30</v>
      </c>
      <c r="D5" s="346" t="s">
        <v>33</v>
      </c>
      <c r="E5" s="346" t="s">
        <v>34</v>
      </c>
      <c r="F5" s="346" t="s">
        <v>195</v>
      </c>
      <c r="G5" s="347" t="s">
        <v>220</v>
      </c>
    </row>
    <row r="6" spans="1:7" ht="15.75" thickBot="1" x14ac:dyDescent="0.3">
      <c r="A6" s="350">
        <v>2</v>
      </c>
      <c r="B6" s="350">
        <v>3</v>
      </c>
      <c r="C6" s="350">
        <v>4</v>
      </c>
      <c r="D6" s="350">
        <v>5</v>
      </c>
      <c r="E6" s="350">
        <v>6</v>
      </c>
      <c r="F6" s="350">
        <v>7</v>
      </c>
      <c r="G6" s="351">
        <v>9</v>
      </c>
    </row>
    <row r="7" spans="1:7" s="352" customFormat="1" ht="15.75" x14ac:dyDescent="0.25">
      <c r="A7" s="376" t="s">
        <v>201</v>
      </c>
      <c r="B7" s="50" t="s">
        <v>3</v>
      </c>
      <c r="C7" s="50">
        <v>4</v>
      </c>
      <c r="D7" s="51"/>
      <c r="E7" s="51">
        <f>C7*D7</f>
        <v>0</v>
      </c>
      <c r="F7" s="51">
        <v>8030.0399999999991</v>
      </c>
      <c r="G7" s="62">
        <f>E7/F7</f>
        <v>0</v>
      </c>
    </row>
    <row r="8" spans="1:7" ht="27" customHeight="1" x14ac:dyDescent="0.25">
      <c r="A8" s="376" t="s">
        <v>202</v>
      </c>
      <c r="B8" s="50" t="s">
        <v>2</v>
      </c>
      <c r="C8" s="50">
        <v>1</v>
      </c>
      <c r="D8" s="51"/>
      <c r="E8" s="51">
        <f t="shared" ref="E8:E9" si="0">C8*D8</f>
        <v>0</v>
      </c>
      <c r="F8" s="51">
        <v>8030.0399999999991</v>
      </c>
      <c r="G8" s="62">
        <f t="shared" ref="G8:G9" si="1">E8/F8</f>
        <v>0</v>
      </c>
    </row>
    <row r="9" spans="1:7" ht="16.5" thickBot="1" x14ac:dyDescent="0.3">
      <c r="A9" s="376" t="s">
        <v>203</v>
      </c>
      <c r="B9" s="50" t="s">
        <v>204</v>
      </c>
      <c r="C9" s="50">
        <v>12</v>
      </c>
      <c r="D9" s="51"/>
      <c r="E9" s="51">
        <f t="shared" si="0"/>
        <v>0</v>
      </c>
      <c r="F9" s="51">
        <v>8030.0399999999991</v>
      </c>
      <c r="G9" s="62">
        <f t="shared" si="1"/>
        <v>0</v>
      </c>
    </row>
    <row r="10" spans="1:7" ht="16.5" thickBot="1" x14ac:dyDescent="0.3">
      <c r="A10" s="354"/>
      <c r="B10" s="369"/>
      <c r="C10" s="513"/>
      <c r="D10" s="513"/>
      <c r="E10" s="513"/>
      <c r="F10" s="370"/>
      <c r="G10" s="371">
        <f>SUM(G7:G9)</f>
        <v>0</v>
      </c>
    </row>
    <row r="11" spans="1:7" s="366" customFormat="1" ht="24" customHeight="1" x14ac:dyDescent="0.25">
      <c r="A11" s="372"/>
      <c r="B11" s="372"/>
      <c r="C11" s="372"/>
      <c r="D11" s="372"/>
      <c r="E11" s="378"/>
      <c r="F11" s="339"/>
      <c r="G11" s="339"/>
    </row>
    <row r="12" spans="1:7" x14ac:dyDescent="0.25">
      <c r="A12" s="372"/>
      <c r="B12" s="372"/>
      <c r="C12" s="507"/>
      <c r="D12" s="507"/>
      <c r="E12" s="507"/>
    </row>
    <row r="13" spans="1:7" x14ac:dyDescent="0.25">
      <c r="A13" s="372"/>
      <c r="B13" s="372"/>
      <c r="C13" s="507"/>
      <c r="D13" s="507"/>
      <c r="E13" s="507"/>
    </row>
    <row r="14" spans="1:7" x14ac:dyDescent="0.25">
      <c r="A14" s="373"/>
      <c r="B14" s="372"/>
      <c r="C14" s="508"/>
      <c r="D14" s="508"/>
      <c r="E14" s="372"/>
      <c r="F14" s="508"/>
      <c r="G14" s="508"/>
    </row>
    <row r="15" spans="1:7" s="372" customFormat="1" ht="39.75" customHeight="1" x14ac:dyDescent="0.25">
      <c r="A15" s="374" t="s">
        <v>6</v>
      </c>
      <c r="B15" s="374"/>
      <c r="C15" s="504" t="s">
        <v>8</v>
      </c>
      <c r="D15" s="504"/>
      <c r="E15" s="374"/>
      <c r="F15" s="504" t="s">
        <v>7</v>
      </c>
      <c r="G15" s="504"/>
    </row>
    <row r="16" spans="1:7" s="374" customFormat="1" x14ac:dyDescent="0.25">
      <c r="A16" s="196"/>
      <c r="B16" s="196"/>
      <c r="C16" s="196"/>
      <c r="D16" s="196"/>
      <c r="E16" s="196"/>
      <c r="F16" s="196"/>
      <c r="G16" s="379"/>
    </row>
    <row r="17" spans="1:7" s="196" customFormat="1" x14ac:dyDescent="0.25">
      <c r="A17" s="339"/>
      <c r="B17" s="339"/>
      <c r="C17" s="339"/>
      <c r="D17" s="339"/>
      <c r="E17" s="339"/>
      <c r="F17" s="339"/>
      <c r="G17" s="339"/>
    </row>
  </sheetData>
  <mergeCells count="9">
    <mergeCell ref="C14:D14"/>
    <mergeCell ref="F14:G14"/>
    <mergeCell ref="C15:D15"/>
    <mergeCell ref="F15:G15"/>
    <mergeCell ref="A2:G2"/>
    <mergeCell ref="A3:G3"/>
    <mergeCell ref="C10:E10"/>
    <mergeCell ref="C12:E12"/>
    <mergeCell ref="C13:E13"/>
  </mergeCells>
  <pageMargins left="0.25" right="0.17" top="0.75" bottom="0.75" header="0.3" footer="0.3"/>
  <pageSetup paperSize="9" scale="86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I263"/>
  <sheetViews>
    <sheetView view="pageBreakPreview" topLeftCell="A2" zoomScale="115" zoomScaleNormal="100" zoomScaleSheetLayoutView="115" workbookViewId="0">
      <selection activeCell="H51" sqref="H51"/>
    </sheetView>
  </sheetViews>
  <sheetFormatPr defaultRowHeight="12.75" outlineLevelRow="1" x14ac:dyDescent="0.2"/>
  <cols>
    <col min="1" max="1" width="6" style="328" customWidth="1"/>
    <col min="2" max="2" width="7.7109375" style="328" customWidth="1"/>
    <col min="3" max="3" width="53.85546875" style="314" customWidth="1"/>
    <col min="4" max="4" width="12.28515625" style="318" customWidth="1"/>
    <col min="5" max="5" width="15.5703125" style="318" customWidth="1"/>
    <col min="6" max="228" width="8.7109375" style="328"/>
    <col min="229" max="229" width="25.5703125" style="328" customWidth="1"/>
    <col min="230" max="230" width="4.85546875" style="328" customWidth="1"/>
    <col min="231" max="231" width="11.7109375" style="328" customWidth="1"/>
    <col min="232" max="232" width="13.7109375" style="328" customWidth="1"/>
    <col min="233" max="233" width="8.7109375" style="328"/>
    <col min="234" max="234" width="24.28515625" style="328" customWidth="1"/>
    <col min="235" max="235" width="4.85546875" style="328" customWidth="1"/>
    <col min="236" max="236" width="13.85546875" style="328" customWidth="1"/>
    <col min="237" max="237" width="11.5703125" style="328" customWidth="1"/>
    <col min="238" max="238" width="12" style="328" customWidth="1"/>
    <col min="239" max="239" width="8.7109375" style="328"/>
    <col min="240" max="240" width="24.28515625" style="328" customWidth="1"/>
    <col min="241" max="241" width="4.85546875" style="328" customWidth="1"/>
    <col min="242" max="242" width="12" style="328" customWidth="1"/>
    <col min="243" max="243" width="14" style="328" customWidth="1"/>
    <col min="244" max="244" width="12" style="328" customWidth="1"/>
    <col min="245" max="484" width="8.7109375" style="328"/>
    <col min="485" max="485" width="25.5703125" style="328" customWidth="1"/>
    <col min="486" max="486" width="4.85546875" style="328" customWidth="1"/>
    <col min="487" max="487" width="11.7109375" style="328" customWidth="1"/>
    <col min="488" max="488" width="13.7109375" style="328" customWidth="1"/>
    <col min="489" max="489" width="8.7109375" style="328"/>
    <col min="490" max="490" width="24.28515625" style="328" customWidth="1"/>
    <col min="491" max="491" width="4.85546875" style="328" customWidth="1"/>
    <col min="492" max="492" width="13.85546875" style="328" customWidth="1"/>
    <col min="493" max="493" width="11.5703125" style="328" customWidth="1"/>
    <col min="494" max="494" width="12" style="328" customWidth="1"/>
    <col min="495" max="495" width="8.7109375" style="328"/>
    <col min="496" max="496" width="24.28515625" style="328" customWidth="1"/>
    <col min="497" max="497" width="4.85546875" style="328" customWidth="1"/>
    <col min="498" max="498" width="12" style="328" customWidth="1"/>
    <col min="499" max="499" width="14" style="328" customWidth="1"/>
    <col min="500" max="500" width="12" style="328" customWidth="1"/>
    <col min="501" max="740" width="8.7109375" style="328"/>
    <col min="741" max="741" width="25.5703125" style="328" customWidth="1"/>
    <col min="742" max="742" width="4.85546875" style="328" customWidth="1"/>
    <col min="743" max="743" width="11.7109375" style="328" customWidth="1"/>
    <col min="744" max="744" width="13.7109375" style="328" customWidth="1"/>
    <col min="745" max="745" width="8.7109375" style="328"/>
    <col min="746" max="746" width="24.28515625" style="328" customWidth="1"/>
    <col min="747" max="747" width="4.85546875" style="328" customWidth="1"/>
    <col min="748" max="748" width="13.85546875" style="328" customWidth="1"/>
    <col min="749" max="749" width="11.5703125" style="328" customWidth="1"/>
    <col min="750" max="750" width="12" style="328" customWidth="1"/>
    <col min="751" max="751" width="8.7109375" style="328"/>
    <col min="752" max="752" width="24.28515625" style="328" customWidth="1"/>
    <col min="753" max="753" width="4.85546875" style="328" customWidth="1"/>
    <col min="754" max="754" width="12" style="328" customWidth="1"/>
    <col min="755" max="755" width="14" style="328" customWidth="1"/>
    <col min="756" max="756" width="12" style="328" customWidth="1"/>
    <col min="757" max="996" width="8.7109375" style="328"/>
    <col min="997" max="997" width="25.5703125" style="328" customWidth="1"/>
    <col min="998" max="998" width="4.85546875" style="328" customWidth="1"/>
    <col min="999" max="999" width="11.7109375" style="328" customWidth="1"/>
    <col min="1000" max="1000" width="13.7109375" style="328" customWidth="1"/>
    <col min="1001" max="1001" width="8.7109375" style="328"/>
    <col min="1002" max="1002" width="24.28515625" style="328" customWidth="1"/>
    <col min="1003" max="1003" width="4.85546875" style="328" customWidth="1"/>
    <col min="1004" max="1004" width="13.85546875" style="328" customWidth="1"/>
    <col min="1005" max="1005" width="11.5703125" style="328" customWidth="1"/>
    <col min="1006" max="1006" width="12" style="328" customWidth="1"/>
    <col min="1007" max="1007" width="8.7109375" style="328"/>
    <col min="1008" max="1008" width="24.28515625" style="328" customWidth="1"/>
    <col min="1009" max="1009" width="4.85546875" style="328" customWidth="1"/>
    <col min="1010" max="1010" width="12" style="328" customWidth="1"/>
    <col min="1011" max="1011" width="14" style="328" customWidth="1"/>
    <col min="1012" max="1012" width="12" style="328" customWidth="1"/>
    <col min="1013" max="1252" width="8.7109375" style="328"/>
    <col min="1253" max="1253" width="25.5703125" style="328" customWidth="1"/>
    <col min="1254" max="1254" width="4.85546875" style="328" customWidth="1"/>
    <col min="1255" max="1255" width="11.7109375" style="328" customWidth="1"/>
    <col min="1256" max="1256" width="13.7109375" style="328" customWidth="1"/>
    <col min="1257" max="1257" width="8.7109375" style="328"/>
    <col min="1258" max="1258" width="24.28515625" style="328" customWidth="1"/>
    <col min="1259" max="1259" width="4.85546875" style="328" customWidth="1"/>
    <col min="1260" max="1260" width="13.85546875" style="328" customWidth="1"/>
    <col min="1261" max="1261" width="11.5703125" style="328" customWidth="1"/>
    <col min="1262" max="1262" width="12" style="328" customWidth="1"/>
    <col min="1263" max="1263" width="8.7109375" style="328"/>
    <col min="1264" max="1264" width="24.28515625" style="328" customWidth="1"/>
    <col min="1265" max="1265" width="4.85546875" style="328" customWidth="1"/>
    <col min="1266" max="1266" width="12" style="328" customWidth="1"/>
    <col min="1267" max="1267" width="14" style="328" customWidth="1"/>
    <col min="1268" max="1268" width="12" style="328" customWidth="1"/>
    <col min="1269" max="1508" width="8.7109375" style="328"/>
    <col min="1509" max="1509" width="25.5703125" style="328" customWidth="1"/>
    <col min="1510" max="1510" width="4.85546875" style="328" customWidth="1"/>
    <col min="1511" max="1511" width="11.7109375" style="328" customWidth="1"/>
    <col min="1512" max="1512" width="13.7109375" style="328" customWidth="1"/>
    <col min="1513" max="1513" width="8.7109375" style="328"/>
    <col min="1514" max="1514" width="24.28515625" style="328" customWidth="1"/>
    <col min="1515" max="1515" width="4.85546875" style="328" customWidth="1"/>
    <col min="1516" max="1516" width="13.85546875" style="328" customWidth="1"/>
    <col min="1517" max="1517" width="11.5703125" style="328" customWidth="1"/>
    <col min="1518" max="1518" width="12" style="328" customWidth="1"/>
    <col min="1519" max="1519" width="8.7109375" style="328"/>
    <col min="1520" max="1520" width="24.28515625" style="328" customWidth="1"/>
    <col min="1521" max="1521" width="4.85546875" style="328" customWidth="1"/>
    <col min="1522" max="1522" width="12" style="328" customWidth="1"/>
    <col min="1523" max="1523" width="14" style="328" customWidth="1"/>
    <col min="1524" max="1524" width="12" style="328" customWidth="1"/>
    <col min="1525" max="1764" width="8.7109375" style="328"/>
    <col min="1765" max="1765" width="25.5703125" style="328" customWidth="1"/>
    <col min="1766" max="1766" width="4.85546875" style="328" customWidth="1"/>
    <col min="1767" max="1767" width="11.7109375" style="328" customWidth="1"/>
    <col min="1768" max="1768" width="13.7109375" style="328" customWidth="1"/>
    <col min="1769" max="1769" width="8.7109375" style="328"/>
    <col min="1770" max="1770" width="24.28515625" style="328" customWidth="1"/>
    <col min="1771" max="1771" width="4.85546875" style="328" customWidth="1"/>
    <col min="1772" max="1772" width="13.85546875" style="328" customWidth="1"/>
    <col min="1773" max="1773" width="11.5703125" style="328" customWidth="1"/>
    <col min="1774" max="1774" width="12" style="328" customWidth="1"/>
    <col min="1775" max="1775" width="8.7109375" style="328"/>
    <col min="1776" max="1776" width="24.28515625" style="328" customWidth="1"/>
    <col min="1777" max="1777" width="4.85546875" style="328" customWidth="1"/>
    <col min="1778" max="1778" width="12" style="328" customWidth="1"/>
    <col min="1779" max="1779" width="14" style="328" customWidth="1"/>
    <col min="1780" max="1780" width="12" style="328" customWidth="1"/>
    <col min="1781" max="2020" width="8.7109375" style="328"/>
    <col min="2021" max="2021" width="25.5703125" style="328" customWidth="1"/>
    <col min="2022" max="2022" width="4.85546875" style="328" customWidth="1"/>
    <col min="2023" max="2023" width="11.7109375" style="328" customWidth="1"/>
    <col min="2024" max="2024" width="13.7109375" style="328" customWidth="1"/>
    <col min="2025" max="2025" width="8.7109375" style="328"/>
    <col min="2026" max="2026" width="24.28515625" style="328" customWidth="1"/>
    <col min="2027" max="2027" width="4.85546875" style="328" customWidth="1"/>
    <col min="2028" max="2028" width="13.85546875" style="328" customWidth="1"/>
    <col min="2029" max="2029" width="11.5703125" style="328" customWidth="1"/>
    <col min="2030" max="2030" width="12" style="328" customWidth="1"/>
    <col min="2031" max="2031" width="8.7109375" style="328"/>
    <col min="2032" max="2032" width="24.28515625" style="328" customWidth="1"/>
    <col min="2033" max="2033" width="4.85546875" style="328" customWidth="1"/>
    <col min="2034" max="2034" width="12" style="328" customWidth="1"/>
    <col min="2035" max="2035" width="14" style="328" customWidth="1"/>
    <col min="2036" max="2036" width="12" style="328" customWidth="1"/>
    <col min="2037" max="2276" width="8.7109375" style="328"/>
    <col min="2277" max="2277" width="25.5703125" style="328" customWidth="1"/>
    <col min="2278" max="2278" width="4.85546875" style="328" customWidth="1"/>
    <col min="2279" max="2279" width="11.7109375" style="328" customWidth="1"/>
    <col min="2280" max="2280" width="13.7109375" style="328" customWidth="1"/>
    <col min="2281" max="2281" width="8.7109375" style="328"/>
    <col min="2282" max="2282" width="24.28515625" style="328" customWidth="1"/>
    <col min="2283" max="2283" width="4.85546875" style="328" customWidth="1"/>
    <col min="2284" max="2284" width="13.85546875" style="328" customWidth="1"/>
    <col min="2285" max="2285" width="11.5703125" style="328" customWidth="1"/>
    <col min="2286" max="2286" width="12" style="328" customWidth="1"/>
    <col min="2287" max="2287" width="8.7109375" style="328"/>
    <col min="2288" max="2288" width="24.28515625" style="328" customWidth="1"/>
    <col min="2289" max="2289" width="4.85546875" style="328" customWidth="1"/>
    <col min="2290" max="2290" width="12" style="328" customWidth="1"/>
    <col min="2291" max="2291" width="14" style="328" customWidth="1"/>
    <col min="2292" max="2292" width="12" style="328" customWidth="1"/>
    <col min="2293" max="2532" width="8.7109375" style="328"/>
    <col min="2533" max="2533" width="25.5703125" style="328" customWidth="1"/>
    <col min="2534" max="2534" width="4.85546875" style="328" customWidth="1"/>
    <col min="2535" max="2535" width="11.7109375" style="328" customWidth="1"/>
    <col min="2536" max="2536" width="13.7109375" style="328" customWidth="1"/>
    <col min="2537" max="2537" width="8.7109375" style="328"/>
    <col min="2538" max="2538" width="24.28515625" style="328" customWidth="1"/>
    <col min="2539" max="2539" width="4.85546875" style="328" customWidth="1"/>
    <col min="2540" max="2540" width="13.85546875" style="328" customWidth="1"/>
    <col min="2541" max="2541" width="11.5703125" style="328" customWidth="1"/>
    <col min="2542" max="2542" width="12" style="328" customWidth="1"/>
    <col min="2543" max="2543" width="8.7109375" style="328"/>
    <col min="2544" max="2544" width="24.28515625" style="328" customWidth="1"/>
    <col min="2545" max="2545" width="4.85546875" style="328" customWidth="1"/>
    <col min="2546" max="2546" width="12" style="328" customWidth="1"/>
    <col min="2547" max="2547" width="14" style="328" customWidth="1"/>
    <col min="2548" max="2548" width="12" style="328" customWidth="1"/>
    <col min="2549" max="2788" width="8.7109375" style="328"/>
    <col min="2789" max="2789" width="25.5703125" style="328" customWidth="1"/>
    <col min="2790" max="2790" width="4.85546875" style="328" customWidth="1"/>
    <col min="2791" max="2791" width="11.7109375" style="328" customWidth="1"/>
    <col min="2792" max="2792" width="13.7109375" style="328" customWidth="1"/>
    <col min="2793" max="2793" width="8.7109375" style="328"/>
    <col min="2794" max="2794" width="24.28515625" style="328" customWidth="1"/>
    <col min="2795" max="2795" width="4.85546875" style="328" customWidth="1"/>
    <col min="2796" max="2796" width="13.85546875" style="328" customWidth="1"/>
    <col min="2797" max="2797" width="11.5703125" style="328" customWidth="1"/>
    <col min="2798" max="2798" width="12" style="328" customWidth="1"/>
    <col min="2799" max="2799" width="8.7109375" style="328"/>
    <col min="2800" max="2800" width="24.28515625" style="328" customWidth="1"/>
    <col min="2801" max="2801" width="4.85546875" style="328" customWidth="1"/>
    <col min="2802" max="2802" width="12" style="328" customWidth="1"/>
    <col min="2803" max="2803" width="14" style="328" customWidth="1"/>
    <col min="2804" max="2804" width="12" style="328" customWidth="1"/>
    <col min="2805" max="3044" width="8.7109375" style="328"/>
    <col min="3045" max="3045" width="25.5703125" style="328" customWidth="1"/>
    <col min="3046" max="3046" width="4.85546875" style="328" customWidth="1"/>
    <col min="3047" max="3047" width="11.7109375" style="328" customWidth="1"/>
    <col min="3048" max="3048" width="13.7109375" style="328" customWidth="1"/>
    <col min="3049" max="3049" width="8.7109375" style="328"/>
    <col min="3050" max="3050" width="24.28515625" style="328" customWidth="1"/>
    <col min="3051" max="3051" width="4.85546875" style="328" customWidth="1"/>
    <col min="3052" max="3052" width="13.85546875" style="328" customWidth="1"/>
    <col min="3053" max="3053" width="11.5703125" style="328" customWidth="1"/>
    <col min="3054" max="3054" width="12" style="328" customWidth="1"/>
    <col min="3055" max="3055" width="8.7109375" style="328"/>
    <col min="3056" max="3056" width="24.28515625" style="328" customWidth="1"/>
    <col min="3057" max="3057" width="4.85546875" style="328" customWidth="1"/>
    <col min="3058" max="3058" width="12" style="328" customWidth="1"/>
    <col min="3059" max="3059" width="14" style="328" customWidth="1"/>
    <col min="3060" max="3060" width="12" style="328" customWidth="1"/>
    <col min="3061" max="3300" width="8.7109375" style="328"/>
    <col min="3301" max="3301" width="25.5703125" style="328" customWidth="1"/>
    <col min="3302" max="3302" width="4.85546875" style="328" customWidth="1"/>
    <col min="3303" max="3303" width="11.7109375" style="328" customWidth="1"/>
    <col min="3304" max="3304" width="13.7109375" style="328" customWidth="1"/>
    <col min="3305" max="3305" width="8.7109375" style="328"/>
    <col min="3306" max="3306" width="24.28515625" style="328" customWidth="1"/>
    <col min="3307" max="3307" width="4.85546875" style="328" customWidth="1"/>
    <col min="3308" max="3308" width="13.85546875" style="328" customWidth="1"/>
    <col min="3309" max="3309" width="11.5703125" style="328" customWidth="1"/>
    <col min="3310" max="3310" width="12" style="328" customWidth="1"/>
    <col min="3311" max="3311" width="8.7109375" style="328"/>
    <col min="3312" max="3312" width="24.28515625" style="328" customWidth="1"/>
    <col min="3313" max="3313" width="4.85546875" style="328" customWidth="1"/>
    <col min="3314" max="3314" width="12" style="328" customWidth="1"/>
    <col min="3315" max="3315" width="14" style="328" customWidth="1"/>
    <col min="3316" max="3316" width="12" style="328" customWidth="1"/>
    <col min="3317" max="3556" width="8.7109375" style="328"/>
    <col min="3557" max="3557" width="25.5703125" style="328" customWidth="1"/>
    <col min="3558" max="3558" width="4.85546875" style="328" customWidth="1"/>
    <col min="3559" max="3559" width="11.7109375" style="328" customWidth="1"/>
    <col min="3560" max="3560" width="13.7109375" style="328" customWidth="1"/>
    <col min="3561" max="3561" width="8.7109375" style="328"/>
    <col min="3562" max="3562" width="24.28515625" style="328" customWidth="1"/>
    <col min="3563" max="3563" width="4.85546875" style="328" customWidth="1"/>
    <col min="3564" max="3564" width="13.85546875" style="328" customWidth="1"/>
    <col min="3565" max="3565" width="11.5703125" style="328" customWidth="1"/>
    <col min="3566" max="3566" width="12" style="328" customWidth="1"/>
    <col min="3567" max="3567" width="8.7109375" style="328"/>
    <col min="3568" max="3568" width="24.28515625" style="328" customWidth="1"/>
    <col min="3569" max="3569" width="4.85546875" style="328" customWidth="1"/>
    <col min="3570" max="3570" width="12" style="328" customWidth="1"/>
    <col min="3571" max="3571" width="14" style="328" customWidth="1"/>
    <col min="3572" max="3572" width="12" style="328" customWidth="1"/>
    <col min="3573" max="3812" width="8.7109375" style="328"/>
    <col min="3813" max="3813" width="25.5703125" style="328" customWidth="1"/>
    <col min="3814" max="3814" width="4.85546875" style="328" customWidth="1"/>
    <col min="3815" max="3815" width="11.7109375" style="328" customWidth="1"/>
    <col min="3816" max="3816" width="13.7109375" style="328" customWidth="1"/>
    <col min="3817" max="3817" width="8.7109375" style="328"/>
    <col min="3818" max="3818" width="24.28515625" style="328" customWidth="1"/>
    <col min="3819" max="3819" width="4.85546875" style="328" customWidth="1"/>
    <col min="3820" max="3820" width="13.85546875" style="328" customWidth="1"/>
    <col min="3821" max="3821" width="11.5703125" style="328" customWidth="1"/>
    <col min="3822" max="3822" width="12" style="328" customWidth="1"/>
    <col min="3823" max="3823" width="8.7109375" style="328"/>
    <col min="3824" max="3824" width="24.28515625" style="328" customWidth="1"/>
    <col min="3825" max="3825" width="4.85546875" style="328" customWidth="1"/>
    <col min="3826" max="3826" width="12" style="328" customWidth="1"/>
    <col min="3827" max="3827" width="14" style="328" customWidth="1"/>
    <col min="3828" max="3828" width="12" style="328" customWidth="1"/>
    <col min="3829" max="4068" width="8.7109375" style="328"/>
    <col min="4069" max="4069" width="25.5703125" style="328" customWidth="1"/>
    <col min="4070" max="4070" width="4.85546875" style="328" customWidth="1"/>
    <col min="4071" max="4071" width="11.7109375" style="328" customWidth="1"/>
    <col min="4072" max="4072" width="13.7109375" style="328" customWidth="1"/>
    <col min="4073" max="4073" width="8.7109375" style="328"/>
    <col min="4074" max="4074" width="24.28515625" style="328" customWidth="1"/>
    <col min="4075" max="4075" width="4.85546875" style="328" customWidth="1"/>
    <col min="4076" max="4076" width="13.85546875" style="328" customWidth="1"/>
    <col min="4077" max="4077" width="11.5703125" style="328" customWidth="1"/>
    <col min="4078" max="4078" width="12" style="328" customWidth="1"/>
    <col min="4079" max="4079" width="8.7109375" style="328"/>
    <col min="4080" max="4080" width="24.28515625" style="328" customWidth="1"/>
    <col min="4081" max="4081" width="4.85546875" style="328" customWidth="1"/>
    <col min="4082" max="4082" width="12" style="328" customWidth="1"/>
    <col min="4083" max="4083" width="14" style="328" customWidth="1"/>
    <col min="4084" max="4084" width="12" style="328" customWidth="1"/>
    <col min="4085" max="4324" width="8.7109375" style="328"/>
    <col min="4325" max="4325" width="25.5703125" style="328" customWidth="1"/>
    <col min="4326" max="4326" width="4.85546875" style="328" customWidth="1"/>
    <col min="4327" max="4327" width="11.7109375" style="328" customWidth="1"/>
    <col min="4328" max="4328" width="13.7109375" style="328" customWidth="1"/>
    <col min="4329" max="4329" width="8.7109375" style="328"/>
    <col min="4330" max="4330" width="24.28515625" style="328" customWidth="1"/>
    <col min="4331" max="4331" width="4.85546875" style="328" customWidth="1"/>
    <col min="4332" max="4332" width="13.85546875" style="328" customWidth="1"/>
    <col min="4333" max="4333" width="11.5703125" style="328" customWidth="1"/>
    <col min="4334" max="4334" width="12" style="328" customWidth="1"/>
    <col min="4335" max="4335" width="8.7109375" style="328"/>
    <col min="4336" max="4336" width="24.28515625" style="328" customWidth="1"/>
    <col min="4337" max="4337" width="4.85546875" style="328" customWidth="1"/>
    <col min="4338" max="4338" width="12" style="328" customWidth="1"/>
    <col min="4339" max="4339" width="14" style="328" customWidth="1"/>
    <col min="4340" max="4340" width="12" style="328" customWidth="1"/>
    <col min="4341" max="4580" width="8.7109375" style="328"/>
    <col min="4581" max="4581" width="25.5703125" style="328" customWidth="1"/>
    <col min="4582" max="4582" width="4.85546875" style="328" customWidth="1"/>
    <col min="4583" max="4583" width="11.7109375" style="328" customWidth="1"/>
    <col min="4584" max="4584" width="13.7109375" style="328" customWidth="1"/>
    <col min="4585" max="4585" width="8.7109375" style="328"/>
    <col min="4586" max="4586" width="24.28515625" style="328" customWidth="1"/>
    <col min="4587" max="4587" width="4.85546875" style="328" customWidth="1"/>
    <col min="4588" max="4588" width="13.85546875" style="328" customWidth="1"/>
    <col min="4589" max="4589" width="11.5703125" style="328" customWidth="1"/>
    <col min="4590" max="4590" width="12" style="328" customWidth="1"/>
    <col min="4591" max="4591" width="8.7109375" style="328"/>
    <col min="4592" max="4592" width="24.28515625" style="328" customWidth="1"/>
    <col min="4593" max="4593" width="4.85546875" style="328" customWidth="1"/>
    <col min="4594" max="4594" width="12" style="328" customWidth="1"/>
    <col min="4595" max="4595" width="14" style="328" customWidth="1"/>
    <col min="4596" max="4596" width="12" style="328" customWidth="1"/>
    <col min="4597" max="4836" width="8.7109375" style="328"/>
    <col min="4837" max="4837" width="25.5703125" style="328" customWidth="1"/>
    <col min="4838" max="4838" width="4.85546875" style="328" customWidth="1"/>
    <col min="4839" max="4839" width="11.7109375" style="328" customWidth="1"/>
    <col min="4840" max="4840" width="13.7109375" style="328" customWidth="1"/>
    <col min="4841" max="4841" width="8.7109375" style="328"/>
    <col min="4842" max="4842" width="24.28515625" style="328" customWidth="1"/>
    <col min="4843" max="4843" width="4.85546875" style="328" customWidth="1"/>
    <col min="4844" max="4844" width="13.85546875" style="328" customWidth="1"/>
    <col min="4845" max="4845" width="11.5703125" style="328" customWidth="1"/>
    <col min="4846" max="4846" width="12" style="328" customWidth="1"/>
    <col min="4847" max="4847" width="8.7109375" style="328"/>
    <col min="4848" max="4848" width="24.28515625" style="328" customWidth="1"/>
    <col min="4849" max="4849" width="4.85546875" style="328" customWidth="1"/>
    <col min="4850" max="4850" width="12" style="328" customWidth="1"/>
    <col min="4851" max="4851" width="14" style="328" customWidth="1"/>
    <col min="4852" max="4852" width="12" style="328" customWidth="1"/>
    <col min="4853" max="5092" width="8.7109375" style="328"/>
    <col min="5093" max="5093" width="25.5703125" style="328" customWidth="1"/>
    <col min="5094" max="5094" width="4.85546875" style="328" customWidth="1"/>
    <col min="5095" max="5095" width="11.7109375" style="328" customWidth="1"/>
    <col min="5096" max="5096" width="13.7109375" style="328" customWidth="1"/>
    <col min="5097" max="5097" width="8.7109375" style="328"/>
    <col min="5098" max="5098" width="24.28515625" style="328" customWidth="1"/>
    <col min="5099" max="5099" width="4.85546875" style="328" customWidth="1"/>
    <col min="5100" max="5100" width="13.85546875" style="328" customWidth="1"/>
    <col min="5101" max="5101" width="11.5703125" style="328" customWidth="1"/>
    <col min="5102" max="5102" width="12" style="328" customWidth="1"/>
    <col min="5103" max="5103" width="8.7109375" style="328"/>
    <col min="5104" max="5104" width="24.28515625" style="328" customWidth="1"/>
    <col min="5105" max="5105" width="4.85546875" style="328" customWidth="1"/>
    <col min="5106" max="5106" width="12" style="328" customWidth="1"/>
    <col min="5107" max="5107" width="14" style="328" customWidth="1"/>
    <col min="5108" max="5108" width="12" style="328" customWidth="1"/>
    <col min="5109" max="5348" width="8.7109375" style="328"/>
    <col min="5349" max="5349" width="25.5703125" style="328" customWidth="1"/>
    <col min="5350" max="5350" width="4.85546875" style="328" customWidth="1"/>
    <col min="5351" max="5351" width="11.7109375" style="328" customWidth="1"/>
    <col min="5352" max="5352" width="13.7109375" style="328" customWidth="1"/>
    <col min="5353" max="5353" width="8.7109375" style="328"/>
    <col min="5354" max="5354" width="24.28515625" style="328" customWidth="1"/>
    <col min="5355" max="5355" width="4.85546875" style="328" customWidth="1"/>
    <col min="5356" max="5356" width="13.85546875" style="328" customWidth="1"/>
    <col min="5357" max="5357" width="11.5703125" style="328" customWidth="1"/>
    <col min="5358" max="5358" width="12" style="328" customWidth="1"/>
    <col min="5359" max="5359" width="8.7109375" style="328"/>
    <col min="5360" max="5360" width="24.28515625" style="328" customWidth="1"/>
    <col min="5361" max="5361" width="4.85546875" style="328" customWidth="1"/>
    <col min="5362" max="5362" width="12" style="328" customWidth="1"/>
    <col min="5363" max="5363" width="14" style="328" customWidth="1"/>
    <col min="5364" max="5364" width="12" style="328" customWidth="1"/>
    <col min="5365" max="5604" width="8.7109375" style="328"/>
    <col min="5605" max="5605" width="25.5703125" style="328" customWidth="1"/>
    <col min="5606" max="5606" width="4.85546875" style="328" customWidth="1"/>
    <col min="5607" max="5607" width="11.7109375" style="328" customWidth="1"/>
    <col min="5608" max="5608" width="13.7109375" style="328" customWidth="1"/>
    <col min="5609" max="5609" width="8.7109375" style="328"/>
    <col min="5610" max="5610" width="24.28515625" style="328" customWidth="1"/>
    <col min="5611" max="5611" width="4.85546875" style="328" customWidth="1"/>
    <col min="5612" max="5612" width="13.85546875" style="328" customWidth="1"/>
    <col min="5613" max="5613" width="11.5703125" style="328" customWidth="1"/>
    <col min="5614" max="5614" width="12" style="328" customWidth="1"/>
    <col min="5615" max="5615" width="8.7109375" style="328"/>
    <col min="5616" max="5616" width="24.28515625" style="328" customWidth="1"/>
    <col min="5617" max="5617" width="4.85546875" style="328" customWidth="1"/>
    <col min="5618" max="5618" width="12" style="328" customWidth="1"/>
    <col min="5619" max="5619" width="14" style="328" customWidth="1"/>
    <col min="5620" max="5620" width="12" style="328" customWidth="1"/>
    <col min="5621" max="5860" width="8.7109375" style="328"/>
    <col min="5861" max="5861" width="25.5703125" style="328" customWidth="1"/>
    <col min="5862" max="5862" width="4.85546875" style="328" customWidth="1"/>
    <col min="5863" max="5863" width="11.7109375" style="328" customWidth="1"/>
    <col min="5864" max="5864" width="13.7109375" style="328" customWidth="1"/>
    <col min="5865" max="5865" width="8.7109375" style="328"/>
    <col min="5866" max="5866" width="24.28515625" style="328" customWidth="1"/>
    <col min="5867" max="5867" width="4.85546875" style="328" customWidth="1"/>
    <col min="5868" max="5868" width="13.85546875" style="328" customWidth="1"/>
    <col min="5869" max="5869" width="11.5703125" style="328" customWidth="1"/>
    <col min="5870" max="5870" width="12" style="328" customWidth="1"/>
    <col min="5871" max="5871" width="8.7109375" style="328"/>
    <col min="5872" max="5872" width="24.28515625" style="328" customWidth="1"/>
    <col min="5873" max="5873" width="4.85546875" style="328" customWidth="1"/>
    <col min="5874" max="5874" width="12" style="328" customWidth="1"/>
    <col min="5875" max="5875" width="14" style="328" customWidth="1"/>
    <col min="5876" max="5876" width="12" style="328" customWidth="1"/>
    <col min="5877" max="6116" width="8.7109375" style="328"/>
    <col min="6117" max="6117" width="25.5703125" style="328" customWidth="1"/>
    <col min="6118" max="6118" width="4.85546875" style="328" customWidth="1"/>
    <col min="6119" max="6119" width="11.7109375" style="328" customWidth="1"/>
    <col min="6120" max="6120" width="13.7109375" style="328" customWidth="1"/>
    <col min="6121" max="6121" width="8.7109375" style="328"/>
    <col min="6122" max="6122" width="24.28515625" style="328" customWidth="1"/>
    <col min="6123" max="6123" width="4.85546875" style="328" customWidth="1"/>
    <col min="6124" max="6124" width="13.85546875" style="328" customWidth="1"/>
    <col min="6125" max="6125" width="11.5703125" style="328" customWidth="1"/>
    <col min="6126" max="6126" width="12" style="328" customWidth="1"/>
    <col min="6127" max="6127" width="8.7109375" style="328"/>
    <col min="6128" max="6128" width="24.28515625" style="328" customWidth="1"/>
    <col min="6129" max="6129" width="4.85546875" style="328" customWidth="1"/>
    <col min="6130" max="6130" width="12" style="328" customWidth="1"/>
    <col min="6131" max="6131" width="14" style="328" customWidth="1"/>
    <col min="6132" max="6132" width="12" style="328" customWidth="1"/>
    <col min="6133" max="6372" width="8.7109375" style="328"/>
    <col min="6373" max="6373" width="25.5703125" style="328" customWidth="1"/>
    <col min="6374" max="6374" width="4.85546875" style="328" customWidth="1"/>
    <col min="6375" max="6375" width="11.7109375" style="328" customWidth="1"/>
    <col min="6376" max="6376" width="13.7109375" style="328" customWidth="1"/>
    <col min="6377" max="6377" width="8.7109375" style="328"/>
    <col min="6378" max="6378" width="24.28515625" style="328" customWidth="1"/>
    <col min="6379" max="6379" width="4.85546875" style="328" customWidth="1"/>
    <col min="6380" max="6380" width="13.85546875" style="328" customWidth="1"/>
    <col min="6381" max="6381" width="11.5703125" style="328" customWidth="1"/>
    <col min="6382" max="6382" width="12" style="328" customWidth="1"/>
    <col min="6383" max="6383" width="8.7109375" style="328"/>
    <col min="6384" max="6384" width="24.28515625" style="328" customWidth="1"/>
    <col min="6385" max="6385" width="4.85546875" style="328" customWidth="1"/>
    <col min="6386" max="6386" width="12" style="328" customWidth="1"/>
    <col min="6387" max="6387" width="14" style="328" customWidth="1"/>
    <col min="6388" max="6388" width="12" style="328" customWidth="1"/>
    <col min="6389" max="6628" width="8.7109375" style="328"/>
    <col min="6629" max="6629" width="25.5703125" style="328" customWidth="1"/>
    <col min="6630" max="6630" width="4.85546875" style="328" customWidth="1"/>
    <col min="6631" max="6631" width="11.7109375" style="328" customWidth="1"/>
    <col min="6632" max="6632" width="13.7109375" style="328" customWidth="1"/>
    <col min="6633" max="6633" width="8.7109375" style="328"/>
    <col min="6634" max="6634" width="24.28515625" style="328" customWidth="1"/>
    <col min="6635" max="6635" width="4.85546875" style="328" customWidth="1"/>
    <col min="6636" max="6636" width="13.85546875" style="328" customWidth="1"/>
    <col min="6637" max="6637" width="11.5703125" style="328" customWidth="1"/>
    <col min="6638" max="6638" width="12" style="328" customWidth="1"/>
    <col min="6639" max="6639" width="8.7109375" style="328"/>
    <col min="6640" max="6640" width="24.28515625" style="328" customWidth="1"/>
    <col min="6641" max="6641" width="4.85546875" style="328" customWidth="1"/>
    <col min="6642" max="6642" width="12" style="328" customWidth="1"/>
    <col min="6643" max="6643" width="14" style="328" customWidth="1"/>
    <col min="6644" max="6644" width="12" style="328" customWidth="1"/>
    <col min="6645" max="6884" width="8.7109375" style="328"/>
    <col min="6885" max="6885" width="25.5703125" style="328" customWidth="1"/>
    <col min="6886" max="6886" width="4.85546875" style="328" customWidth="1"/>
    <col min="6887" max="6887" width="11.7109375" style="328" customWidth="1"/>
    <col min="6888" max="6888" width="13.7109375" style="328" customWidth="1"/>
    <col min="6889" max="6889" width="8.7109375" style="328"/>
    <col min="6890" max="6890" width="24.28515625" style="328" customWidth="1"/>
    <col min="6891" max="6891" width="4.85546875" style="328" customWidth="1"/>
    <col min="6892" max="6892" width="13.85546875" style="328" customWidth="1"/>
    <col min="6893" max="6893" width="11.5703125" style="328" customWidth="1"/>
    <col min="6894" max="6894" width="12" style="328" customWidth="1"/>
    <col min="6895" max="6895" width="8.7109375" style="328"/>
    <col min="6896" max="6896" width="24.28515625" style="328" customWidth="1"/>
    <col min="6897" max="6897" width="4.85546875" style="328" customWidth="1"/>
    <col min="6898" max="6898" width="12" style="328" customWidth="1"/>
    <col min="6899" max="6899" width="14" style="328" customWidth="1"/>
    <col min="6900" max="6900" width="12" style="328" customWidth="1"/>
    <col min="6901" max="7140" width="8.7109375" style="328"/>
    <col min="7141" max="7141" width="25.5703125" style="328" customWidth="1"/>
    <col min="7142" max="7142" width="4.85546875" style="328" customWidth="1"/>
    <col min="7143" max="7143" width="11.7109375" style="328" customWidth="1"/>
    <col min="7144" max="7144" width="13.7109375" style="328" customWidth="1"/>
    <col min="7145" max="7145" width="8.7109375" style="328"/>
    <col min="7146" max="7146" width="24.28515625" style="328" customWidth="1"/>
    <col min="7147" max="7147" width="4.85546875" style="328" customWidth="1"/>
    <col min="7148" max="7148" width="13.85546875" style="328" customWidth="1"/>
    <col min="7149" max="7149" width="11.5703125" style="328" customWidth="1"/>
    <col min="7150" max="7150" width="12" style="328" customWidth="1"/>
    <col min="7151" max="7151" width="8.7109375" style="328"/>
    <col min="7152" max="7152" width="24.28515625" style="328" customWidth="1"/>
    <col min="7153" max="7153" width="4.85546875" style="328" customWidth="1"/>
    <col min="7154" max="7154" width="12" style="328" customWidth="1"/>
    <col min="7155" max="7155" width="14" style="328" customWidth="1"/>
    <col min="7156" max="7156" width="12" style="328" customWidth="1"/>
    <col min="7157" max="7396" width="8.7109375" style="328"/>
    <col min="7397" max="7397" width="25.5703125" style="328" customWidth="1"/>
    <col min="7398" max="7398" width="4.85546875" style="328" customWidth="1"/>
    <col min="7399" max="7399" width="11.7109375" style="328" customWidth="1"/>
    <col min="7400" max="7400" width="13.7109375" style="328" customWidth="1"/>
    <col min="7401" max="7401" width="8.7109375" style="328"/>
    <col min="7402" max="7402" width="24.28515625" style="328" customWidth="1"/>
    <col min="7403" max="7403" width="4.85546875" style="328" customWidth="1"/>
    <col min="7404" max="7404" width="13.85546875" style="328" customWidth="1"/>
    <col min="7405" max="7405" width="11.5703125" style="328" customWidth="1"/>
    <col min="7406" max="7406" width="12" style="328" customWidth="1"/>
    <col min="7407" max="7407" width="8.7109375" style="328"/>
    <col min="7408" max="7408" width="24.28515625" style="328" customWidth="1"/>
    <col min="7409" max="7409" width="4.85546875" style="328" customWidth="1"/>
    <col min="7410" max="7410" width="12" style="328" customWidth="1"/>
    <col min="7411" max="7411" width="14" style="328" customWidth="1"/>
    <col min="7412" max="7412" width="12" style="328" customWidth="1"/>
    <col min="7413" max="7652" width="8.7109375" style="328"/>
    <col min="7653" max="7653" width="25.5703125" style="328" customWidth="1"/>
    <col min="7654" max="7654" width="4.85546875" style="328" customWidth="1"/>
    <col min="7655" max="7655" width="11.7109375" style="328" customWidth="1"/>
    <col min="7656" max="7656" width="13.7109375" style="328" customWidth="1"/>
    <col min="7657" max="7657" width="8.7109375" style="328"/>
    <col min="7658" max="7658" width="24.28515625" style="328" customWidth="1"/>
    <col min="7659" max="7659" width="4.85546875" style="328" customWidth="1"/>
    <col min="7660" max="7660" width="13.85546875" style="328" customWidth="1"/>
    <col min="7661" max="7661" width="11.5703125" style="328" customWidth="1"/>
    <col min="7662" max="7662" width="12" style="328" customWidth="1"/>
    <col min="7663" max="7663" width="8.7109375" style="328"/>
    <col min="7664" max="7664" width="24.28515625" style="328" customWidth="1"/>
    <col min="7665" max="7665" width="4.85546875" style="328" customWidth="1"/>
    <col min="7666" max="7666" width="12" style="328" customWidth="1"/>
    <col min="7667" max="7667" width="14" style="328" customWidth="1"/>
    <col min="7668" max="7668" width="12" style="328" customWidth="1"/>
    <col min="7669" max="7908" width="8.7109375" style="328"/>
    <col min="7909" max="7909" width="25.5703125" style="328" customWidth="1"/>
    <col min="7910" max="7910" width="4.85546875" style="328" customWidth="1"/>
    <col min="7911" max="7911" width="11.7109375" style="328" customWidth="1"/>
    <col min="7912" max="7912" width="13.7109375" style="328" customWidth="1"/>
    <col min="7913" max="7913" width="8.7109375" style="328"/>
    <col min="7914" max="7914" width="24.28515625" style="328" customWidth="1"/>
    <col min="7915" max="7915" width="4.85546875" style="328" customWidth="1"/>
    <col min="7916" max="7916" width="13.85546875" style="328" customWidth="1"/>
    <col min="7917" max="7917" width="11.5703125" style="328" customWidth="1"/>
    <col min="7918" max="7918" width="12" style="328" customWidth="1"/>
    <col min="7919" max="7919" width="8.7109375" style="328"/>
    <col min="7920" max="7920" width="24.28515625" style="328" customWidth="1"/>
    <col min="7921" max="7921" width="4.85546875" style="328" customWidth="1"/>
    <col min="7922" max="7922" width="12" style="328" customWidth="1"/>
    <col min="7923" max="7923" width="14" style="328" customWidth="1"/>
    <col min="7924" max="7924" width="12" style="328" customWidth="1"/>
    <col min="7925" max="8164" width="8.7109375" style="328"/>
    <col min="8165" max="8165" width="25.5703125" style="328" customWidth="1"/>
    <col min="8166" max="8166" width="4.85546875" style="328" customWidth="1"/>
    <col min="8167" max="8167" width="11.7109375" style="328" customWidth="1"/>
    <col min="8168" max="8168" width="13.7109375" style="328" customWidth="1"/>
    <col min="8169" max="8169" width="8.7109375" style="328"/>
    <col min="8170" max="8170" width="24.28515625" style="328" customWidth="1"/>
    <col min="8171" max="8171" width="4.85546875" style="328" customWidth="1"/>
    <col min="8172" max="8172" width="13.85546875" style="328" customWidth="1"/>
    <col min="8173" max="8173" width="11.5703125" style="328" customWidth="1"/>
    <col min="8174" max="8174" width="12" style="328" customWidth="1"/>
    <col min="8175" max="8175" width="8.7109375" style="328"/>
    <col min="8176" max="8176" width="24.28515625" style="328" customWidth="1"/>
    <col min="8177" max="8177" width="4.85546875" style="328" customWidth="1"/>
    <col min="8178" max="8178" width="12" style="328" customWidth="1"/>
    <col min="8179" max="8179" width="14" style="328" customWidth="1"/>
    <col min="8180" max="8180" width="12" style="328" customWidth="1"/>
    <col min="8181" max="8420" width="8.7109375" style="328"/>
    <col min="8421" max="8421" width="25.5703125" style="328" customWidth="1"/>
    <col min="8422" max="8422" width="4.85546875" style="328" customWidth="1"/>
    <col min="8423" max="8423" width="11.7109375" style="328" customWidth="1"/>
    <col min="8424" max="8424" width="13.7109375" style="328" customWidth="1"/>
    <col min="8425" max="8425" width="8.7109375" style="328"/>
    <col min="8426" max="8426" width="24.28515625" style="328" customWidth="1"/>
    <col min="8427" max="8427" width="4.85546875" style="328" customWidth="1"/>
    <col min="8428" max="8428" width="13.85546875" style="328" customWidth="1"/>
    <col min="8429" max="8429" width="11.5703125" style="328" customWidth="1"/>
    <col min="8430" max="8430" width="12" style="328" customWidth="1"/>
    <col min="8431" max="8431" width="8.7109375" style="328"/>
    <col min="8432" max="8432" width="24.28515625" style="328" customWidth="1"/>
    <col min="8433" max="8433" width="4.85546875" style="328" customWidth="1"/>
    <col min="8434" max="8434" width="12" style="328" customWidth="1"/>
    <col min="8435" max="8435" width="14" style="328" customWidth="1"/>
    <col min="8436" max="8436" width="12" style="328" customWidth="1"/>
    <col min="8437" max="8676" width="8.7109375" style="328"/>
    <col min="8677" max="8677" width="25.5703125" style="328" customWidth="1"/>
    <col min="8678" max="8678" width="4.85546875" style="328" customWidth="1"/>
    <col min="8679" max="8679" width="11.7109375" style="328" customWidth="1"/>
    <col min="8680" max="8680" width="13.7109375" style="328" customWidth="1"/>
    <col min="8681" max="8681" width="8.7109375" style="328"/>
    <col min="8682" max="8682" width="24.28515625" style="328" customWidth="1"/>
    <col min="8683" max="8683" width="4.85546875" style="328" customWidth="1"/>
    <col min="8684" max="8684" width="13.85546875" style="328" customWidth="1"/>
    <col min="8685" max="8685" width="11.5703125" style="328" customWidth="1"/>
    <col min="8686" max="8686" width="12" style="328" customWidth="1"/>
    <col min="8687" max="8687" width="8.7109375" style="328"/>
    <col min="8688" max="8688" width="24.28515625" style="328" customWidth="1"/>
    <col min="8689" max="8689" width="4.85546875" style="328" customWidth="1"/>
    <col min="8690" max="8690" width="12" style="328" customWidth="1"/>
    <col min="8691" max="8691" width="14" style="328" customWidth="1"/>
    <col min="8692" max="8692" width="12" style="328" customWidth="1"/>
    <col min="8693" max="8932" width="8.7109375" style="328"/>
    <col min="8933" max="8933" width="25.5703125" style="328" customWidth="1"/>
    <col min="8934" max="8934" width="4.85546875" style="328" customWidth="1"/>
    <col min="8935" max="8935" width="11.7109375" style="328" customWidth="1"/>
    <col min="8936" max="8936" width="13.7109375" style="328" customWidth="1"/>
    <col min="8937" max="8937" width="8.7109375" style="328"/>
    <col min="8938" max="8938" width="24.28515625" style="328" customWidth="1"/>
    <col min="8939" max="8939" width="4.85546875" style="328" customWidth="1"/>
    <col min="8940" max="8940" width="13.85546875" style="328" customWidth="1"/>
    <col min="8941" max="8941" width="11.5703125" style="328" customWidth="1"/>
    <col min="8942" max="8942" width="12" style="328" customWidth="1"/>
    <col min="8943" max="8943" width="8.7109375" style="328"/>
    <col min="8944" max="8944" width="24.28515625" style="328" customWidth="1"/>
    <col min="8945" max="8945" width="4.85546875" style="328" customWidth="1"/>
    <col min="8946" max="8946" width="12" style="328" customWidth="1"/>
    <col min="8947" max="8947" width="14" style="328" customWidth="1"/>
    <col min="8948" max="8948" width="12" style="328" customWidth="1"/>
    <col min="8949" max="9188" width="8.7109375" style="328"/>
    <col min="9189" max="9189" width="25.5703125" style="328" customWidth="1"/>
    <col min="9190" max="9190" width="4.85546875" style="328" customWidth="1"/>
    <col min="9191" max="9191" width="11.7109375" style="328" customWidth="1"/>
    <col min="9192" max="9192" width="13.7109375" style="328" customWidth="1"/>
    <col min="9193" max="9193" width="8.7109375" style="328"/>
    <col min="9194" max="9194" width="24.28515625" style="328" customWidth="1"/>
    <col min="9195" max="9195" width="4.85546875" style="328" customWidth="1"/>
    <col min="9196" max="9196" width="13.85546875" style="328" customWidth="1"/>
    <col min="9197" max="9197" width="11.5703125" style="328" customWidth="1"/>
    <col min="9198" max="9198" width="12" style="328" customWidth="1"/>
    <col min="9199" max="9199" width="8.7109375" style="328"/>
    <col min="9200" max="9200" width="24.28515625" style="328" customWidth="1"/>
    <col min="9201" max="9201" width="4.85546875" style="328" customWidth="1"/>
    <col min="9202" max="9202" width="12" style="328" customWidth="1"/>
    <col min="9203" max="9203" width="14" style="328" customWidth="1"/>
    <col min="9204" max="9204" width="12" style="328" customWidth="1"/>
    <col min="9205" max="9444" width="8.7109375" style="328"/>
    <col min="9445" max="9445" width="25.5703125" style="328" customWidth="1"/>
    <col min="9446" max="9446" width="4.85546875" style="328" customWidth="1"/>
    <col min="9447" max="9447" width="11.7109375" style="328" customWidth="1"/>
    <col min="9448" max="9448" width="13.7109375" style="328" customWidth="1"/>
    <col min="9449" max="9449" width="8.7109375" style="328"/>
    <col min="9450" max="9450" width="24.28515625" style="328" customWidth="1"/>
    <col min="9451" max="9451" width="4.85546875" style="328" customWidth="1"/>
    <col min="9452" max="9452" width="13.85546875" style="328" customWidth="1"/>
    <col min="9453" max="9453" width="11.5703125" style="328" customWidth="1"/>
    <col min="9454" max="9454" width="12" style="328" customWidth="1"/>
    <col min="9455" max="9455" width="8.7109375" style="328"/>
    <col min="9456" max="9456" width="24.28515625" style="328" customWidth="1"/>
    <col min="9457" max="9457" width="4.85546875" style="328" customWidth="1"/>
    <col min="9458" max="9458" width="12" style="328" customWidth="1"/>
    <col min="9459" max="9459" width="14" style="328" customWidth="1"/>
    <col min="9460" max="9460" width="12" style="328" customWidth="1"/>
    <col min="9461" max="9700" width="8.7109375" style="328"/>
    <col min="9701" max="9701" width="25.5703125" style="328" customWidth="1"/>
    <col min="9702" max="9702" width="4.85546875" style="328" customWidth="1"/>
    <col min="9703" max="9703" width="11.7109375" style="328" customWidth="1"/>
    <col min="9704" max="9704" width="13.7109375" style="328" customWidth="1"/>
    <col min="9705" max="9705" width="8.7109375" style="328"/>
    <col min="9706" max="9706" width="24.28515625" style="328" customWidth="1"/>
    <col min="9707" max="9707" width="4.85546875" style="328" customWidth="1"/>
    <col min="9708" max="9708" width="13.85546875" style="328" customWidth="1"/>
    <col min="9709" max="9709" width="11.5703125" style="328" customWidth="1"/>
    <col min="9710" max="9710" width="12" style="328" customWidth="1"/>
    <col min="9711" max="9711" width="8.7109375" style="328"/>
    <col min="9712" max="9712" width="24.28515625" style="328" customWidth="1"/>
    <col min="9713" max="9713" width="4.85546875" style="328" customWidth="1"/>
    <col min="9714" max="9714" width="12" style="328" customWidth="1"/>
    <col min="9715" max="9715" width="14" style="328" customWidth="1"/>
    <col min="9716" max="9716" width="12" style="328" customWidth="1"/>
    <col min="9717" max="9956" width="8.7109375" style="328"/>
    <col min="9957" max="9957" width="25.5703125" style="328" customWidth="1"/>
    <col min="9958" max="9958" width="4.85546875" style="328" customWidth="1"/>
    <col min="9959" max="9959" width="11.7109375" style="328" customWidth="1"/>
    <col min="9960" max="9960" width="13.7109375" style="328" customWidth="1"/>
    <col min="9961" max="9961" width="8.7109375" style="328"/>
    <col min="9962" max="9962" width="24.28515625" style="328" customWidth="1"/>
    <col min="9963" max="9963" width="4.85546875" style="328" customWidth="1"/>
    <col min="9964" max="9964" width="13.85546875" style="328" customWidth="1"/>
    <col min="9965" max="9965" width="11.5703125" style="328" customWidth="1"/>
    <col min="9966" max="9966" width="12" style="328" customWidth="1"/>
    <col min="9967" max="9967" width="8.7109375" style="328"/>
    <col min="9968" max="9968" width="24.28515625" style="328" customWidth="1"/>
    <col min="9969" max="9969" width="4.85546875" style="328" customWidth="1"/>
    <col min="9970" max="9970" width="12" style="328" customWidth="1"/>
    <col min="9971" max="9971" width="14" style="328" customWidth="1"/>
    <col min="9972" max="9972" width="12" style="328" customWidth="1"/>
    <col min="9973" max="10212" width="8.7109375" style="328"/>
    <col min="10213" max="10213" width="25.5703125" style="328" customWidth="1"/>
    <col min="10214" max="10214" width="4.85546875" style="328" customWidth="1"/>
    <col min="10215" max="10215" width="11.7109375" style="328" customWidth="1"/>
    <col min="10216" max="10216" width="13.7109375" style="328" customWidth="1"/>
    <col min="10217" max="10217" width="8.7109375" style="328"/>
    <col min="10218" max="10218" width="24.28515625" style="328" customWidth="1"/>
    <col min="10219" max="10219" width="4.85546875" style="328" customWidth="1"/>
    <col min="10220" max="10220" width="13.85546875" style="328" customWidth="1"/>
    <col min="10221" max="10221" width="11.5703125" style="328" customWidth="1"/>
    <col min="10222" max="10222" width="12" style="328" customWidth="1"/>
    <col min="10223" max="10223" width="8.7109375" style="328"/>
    <col min="10224" max="10224" width="24.28515625" style="328" customWidth="1"/>
    <col min="10225" max="10225" width="4.85546875" style="328" customWidth="1"/>
    <col min="10226" max="10226" width="12" style="328" customWidth="1"/>
    <col min="10227" max="10227" width="14" style="328" customWidth="1"/>
    <col min="10228" max="10228" width="12" style="328" customWidth="1"/>
    <col min="10229" max="10468" width="8.7109375" style="328"/>
    <col min="10469" max="10469" width="25.5703125" style="328" customWidth="1"/>
    <col min="10470" max="10470" width="4.85546875" style="328" customWidth="1"/>
    <col min="10471" max="10471" width="11.7109375" style="328" customWidth="1"/>
    <col min="10472" max="10472" width="13.7109375" style="328" customWidth="1"/>
    <col min="10473" max="10473" width="8.7109375" style="328"/>
    <col min="10474" max="10474" width="24.28515625" style="328" customWidth="1"/>
    <col min="10475" max="10475" width="4.85546875" style="328" customWidth="1"/>
    <col min="10476" max="10476" width="13.85546875" style="328" customWidth="1"/>
    <col min="10477" max="10477" width="11.5703125" style="328" customWidth="1"/>
    <col min="10478" max="10478" width="12" style="328" customWidth="1"/>
    <col min="10479" max="10479" width="8.7109375" style="328"/>
    <col min="10480" max="10480" width="24.28515625" style="328" customWidth="1"/>
    <col min="10481" max="10481" width="4.85546875" style="328" customWidth="1"/>
    <col min="10482" max="10482" width="12" style="328" customWidth="1"/>
    <col min="10483" max="10483" width="14" style="328" customWidth="1"/>
    <col min="10484" max="10484" width="12" style="328" customWidth="1"/>
    <col min="10485" max="10724" width="8.7109375" style="328"/>
    <col min="10725" max="10725" width="25.5703125" style="328" customWidth="1"/>
    <col min="10726" max="10726" width="4.85546875" style="328" customWidth="1"/>
    <col min="10727" max="10727" width="11.7109375" style="328" customWidth="1"/>
    <col min="10728" max="10728" width="13.7109375" style="328" customWidth="1"/>
    <col min="10729" max="10729" width="8.7109375" style="328"/>
    <col min="10730" max="10730" width="24.28515625" style="328" customWidth="1"/>
    <col min="10731" max="10731" width="4.85546875" style="328" customWidth="1"/>
    <col min="10732" max="10732" width="13.85546875" style="328" customWidth="1"/>
    <col min="10733" max="10733" width="11.5703125" style="328" customWidth="1"/>
    <col min="10734" max="10734" width="12" style="328" customWidth="1"/>
    <col min="10735" max="10735" width="8.7109375" style="328"/>
    <col min="10736" max="10736" width="24.28515625" style="328" customWidth="1"/>
    <col min="10737" max="10737" width="4.85546875" style="328" customWidth="1"/>
    <col min="10738" max="10738" width="12" style="328" customWidth="1"/>
    <col min="10739" max="10739" width="14" style="328" customWidth="1"/>
    <col min="10740" max="10740" width="12" style="328" customWidth="1"/>
    <col min="10741" max="10980" width="8.7109375" style="328"/>
    <col min="10981" max="10981" width="25.5703125" style="328" customWidth="1"/>
    <col min="10982" max="10982" width="4.85546875" style="328" customWidth="1"/>
    <col min="10983" max="10983" width="11.7109375" style="328" customWidth="1"/>
    <col min="10984" max="10984" width="13.7109375" style="328" customWidth="1"/>
    <col min="10985" max="10985" width="8.7109375" style="328"/>
    <col min="10986" max="10986" width="24.28515625" style="328" customWidth="1"/>
    <col min="10987" max="10987" width="4.85546875" style="328" customWidth="1"/>
    <col min="10988" max="10988" width="13.85546875" style="328" customWidth="1"/>
    <col min="10989" max="10989" width="11.5703125" style="328" customWidth="1"/>
    <col min="10990" max="10990" width="12" style="328" customWidth="1"/>
    <col min="10991" max="10991" width="8.7109375" style="328"/>
    <col min="10992" max="10992" width="24.28515625" style="328" customWidth="1"/>
    <col min="10993" max="10993" width="4.85546875" style="328" customWidth="1"/>
    <col min="10994" max="10994" width="12" style="328" customWidth="1"/>
    <col min="10995" max="10995" width="14" style="328" customWidth="1"/>
    <col min="10996" max="10996" width="12" style="328" customWidth="1"/>
    <col min="10997" max="11236" width="8.7109375" style="328"/>
    <col min="11237" max="11237" width="25.5703125" style="328" customWidth="1"/>
    <col min="11238" max="11238" width="4.85546875" style="328" customWidth="1"/>
    <col min="11239" max="11239" width="11.7109375" style="328" customWidth="1"/>
    <col min="11240" max="11240" width="13.7109375" style="328" customWidth="1"/>
    <col min="11241" max="11241" width="8.7109375" style="328"/>
    <col min="11242" max="11242" width="24.28515625" style="328" customWidth="1"/>
    <col min="11243" max="11243" width="4.85546875" style="328" customWidth="1"/>
    <col min="11244" max="11244" width="13.85546875" style="328" customWidth="1"/>
    <col min="11245" max="11245" width="11.5703125" style="328" customWidth="1"/>
    <col min="11246" max="11246" width="12" style="328" customWidth="1"/>
    <col min="11247" max="11247" width="8.7109375" style="328"/>
    <col min="11248" max="11248" width="24.28515625" style="328" customWidth="1"/>
    <col min="11249" max="11249" width="4.85546875" style="328" customWidth="1"/>
    <col min="11250" max="11250" width="12" style="328" customWidth="1"/>
    <col min="11251" max="11251" width="14" style="328" customWidth="1"/>
    <col min="11252" max="11252" width="12" style="328" customWidth="1"/>
    <col min="11253" max="11492" width="8.7109375" style="328"/>
    <col min="11493" max="11493" width="25.5703125" style="328" customWidth="1"/>
    <col min="11494" max="11494" width="4.85546875" style="328" customWidth="1"/>
    <col min="11495" max="11495" width="11.7109375" style="328" customWidth="1"/>
    <col min="11496" max="11496" width="13.7109375" style="328" customWidth="1"/>
    <col min="11497" max="11497" width="8.7109375" style="328"/>
    <col min="11498" max="11498" width="24.28515625" style="328" customWidth="1"/>
    <col min="11499" max="11499" width="4.85546875" style="328" customWidth="1"/>
    <col min="11500" max="11500" width="13.85546875" style="328" customWidth="1"/>
    <col min="11501" max="11501" width="11.5703125" style="328" customWidth="1"/>
    <col min="11502" max="11502" width="12" style="328" customWidth="1"/>
    <col min="11503" max="11503" width="8.7109375" style="328"/>
    <col min="11504" max="11504" width="24.28515625" style="328" customWidth="1"/>
    <col min="11505" max="11505" width="4.85546875" style="328" customWidth="1"/>
    <col min="11506" max="11506" width="12" style="328" customWidth="1"/>
    <col min="11507" max="11507" width="14" style="328" customWidth="1"/>
    <col min="11508" max="11508" width="12" style="328" customWidth="1"/>
    <col min="11509" max="11748" width="8.7109375" style="328"/>
    <col min="11749" max="11749" width="25.5703125" style="328" customWidth="1"/>
    <col min="11750" max="11750" width="4.85546875" style="328" customWidth="1"/>
    <col min="11751" max="11751" width="11.7109375" style="328" customWidth="1"/>
    <col min="11752" max="11752" width="13.7109375" style="328" customWidth="1"/>
    <col min="11753" max="11753" width="8.7109375" style="328"/>
    <col min="11754" max="11754" width="24.28515625" style="328" customWidth="1"/>
    <col min="11755" max="11755" width="4.85546875" style="328" customWidth="1"/>
    <col min="11756" max="11756" width="13.85546875" style="328" customWidth="1"/>
    <col min="11757" max="11757" width="11.5703125" style="328" customWidth="1"/>
    <col min="11758" max="11758" width="12" style="328" customWidth="1"/>
    <col min="11759" max="11759" width="8.7109375" style="328"/>
    <col min="11760" max="11760" width="24.28515625" style="328" customWidth="1"/>
    <col min="11761" max="11761" width="4.85546875" style="328" customWidth="1"/>
    <col min="11762" max="11762" width="12" style="328" customWidth="1"/>
    <col min="11763" max="11763" width="14" style="328" customWidth="1"/>
    <col min="11764" max="11764" width="12" style="328" customWidth="1"/>
    <col min="11765" max="12004" width="8.7109375" style="328"/>
    <col min="12005" max="12005" width="25.5703125" style="328" customWidth="1"/>
    <col min="12006" max="12006" width="4.85546875" style="328" customWidth="1"/>
    <col min="12007" max="12007" width="11.7109375" style="328" customWidth="1"/>
    <col min="12008" max="12008" width="13.7109375" style="328" customWidth="1"/>
    <col min="12009" max="12009" width="8.7109375" style="328"/>
    <col min="12010" max="12010" width="24.28515625" style="328" customWidth="1"/>
    <col min="12011" max="12011" width="4.85546875" style="328" customWidth="1"/>
    <col min="12012" max="12012" width="13.85546875" style="328" customWidth="1"/>
    <col min="12013" max="12013" width="11.5703125" style="328" customWidth="1"/>
    <col min="12014" max="12014" width="12" style="328" customWidth="1"/>
    <col min="12015" max="12015" width="8.7109375" style="328"/>
    <col min="12016" max="12016" width="24.28515625" style="328" customWidth="1"/>
    <col min="12017" max="12017" width="4.85546875" style="328" customWidth="1"/>
    <col min="12018" max="12018" width="12" style="328" customWidth="1"/>
    <col min="12019" max="12019" width="14" style="328" customWidth="1"/>
    <col min="12020" max="12020" width="12" style="328" customWidth="1"/>
    <col min="12021" max="12260" width="8.7109375" style="328"/>
    <col min="12261" max="12261" width="25.5703125" style="328" customWidth="1"/>
    <col min="12262" max="12262" width="4.85546875" style="328" customWidth="1"/>
    <col min="12263" max="12263" width="11.7109375" style="328" customWidth="1"/>
    <col min="12264" max="12264" width="13.7109375" style="328" customWidth="1"/>
    <col min="12265" max="12265" width="8.7109375" style="328"/>
    <col min="12266" max="12266" width="24.28515625" style="328" customWidth="1"/>
    <col min="12267" max="12267" width="4.85546875" style="328" customWidth="1"/>
    <col min="12268" max="12268" width="13.85546875" style="328" customWidth="1"/>
    <col min="12269" max="12269" width="11.5703125" style="328" customWidth="1"/>
    <col min="12270" max="12270" width="12" style="328" customWidth="1"/>
    <col min="12271" max="12271" width="8.7109375" style="328"/>
    <col min="12272" max="12272" width="24.28515625" style="328" customWidth="1"/>
    <col min="12273" max="12273" width="4.85546875" style="328" customWidth="1"/>
    <col min="12274" max="12274" width="12" style="328" customWidth="1"/>
    <col min="12275" max="12275" width="14" style="328" customWidth="1"/>
    <col min="12276" max="12276" width="12" style="328" customWidth="1"/>
    <col min="12277" max="12516" width="8.7109375" style="328"/>
    <col min="12517" max="12517" width="25.5703125" style="328" customWidth="1"/>
    <col min="12518" max="12518" width="4.85546875" style="328" customWidth="1"/>
    <col min="12519" max="12519" width="11.7109375" style="328" customWidth="1"/>
    <col min="12520" max="12520" width="13.7109375" style="328" customWidth="1"/>
    <col min="12521" max="12521" width="8.7109375" style="328"/>
    <col min="12522" max="12522" width="24.28515625" style="328" customWidth="1"/>
    <col min="12523" max="12523" width="4.85546875" style="328" customWidth="1"/>
    <col min="12524" max="12524" width="13.85546875" style="328" customWidth="1"/>
    <col min="12525" max="12525" width="11.5703125" style="328" customWidth="1"/>
    <col min="12526" max="12526" width="12" style="328" customWidth="1"/>
    <col min="12527" max="12527" width="8.7109375" style="328"/>
    <col min="12528" max="12528" width="24.28515625" style="328" customWidth="1"/>
    <col min="12529" max="12529" width="4.85546875" style="328" customWidth="1"/>
    <col min="12530" max="12530" width="12" style="328" customWidth="1"/>
    <col min="12531" max="12531" width="14" style="328" customWidth="1"/>
    <col min="12532" max="12532" width="12" style="328" customWidth="1"/>
    <col min="12533" max="12772" width="8.7109375" style="328"/>
    <col min="12773" max="12773" width="25.5703125" style="328" customWidth="1"/>
    <col min="12774" max="12774" width="4.85546875" style="328" customWidth="1"/>
    <col min="12775" max="12775" width="11.7109375" style="328" customWidth="1"/>
    <col min="12776" max="12776" width="13.7109375" style="328" customWidth="1"/>
    <col min="12777" max="12777" width="8.7109375" style="328"/>
    <col min="12778" max="12778" width="24.28515625" style="328" customWidth="1"/>
    <col min="12779" max="12779" width="4.85546875" style="328" customWidth="1"/>
    <col min="12780" max="12780" width="13.85546875" style="328" customWidth="1"/>
    <col min="12781" max="12781" width="11.5703125" style="328" customWidth="1"/>
    <col min="12782" max="12782" width="12" style="328" customWidth="1"/>
    <col min="12783" max="12783" width="8.7109375" style="328"/>
    <col min="12784" max="12784" width="24.28515625" style="328" customWidth="1"/>
    <col min="12785" max="12785" width="4.85546875" style="328" customWidth="1"/>
    <col min="12786" max="12786" width="12" style="328" customWidth="1"/>
    <col min="12787" max="12787" width="14" style="328" customWidth="1"/>
    <col min="12788" max="12788" width="12" style="328" customWidth="1"/>
    <col min="12789" max="13028" width="8.7109375" style="328"/>
    <col min="13029" max="13029" width="25.5703125" style="328" customWidth="1"/>
    <col min="13030" max="13030" width="4.85546875" style="328" customWidth="1"/>
    <col min="13031" max="13031" width="11.7109375" style="328" customWidth="1"/>
    <col min="13032" max="13032" width="13.7109375" style="328" customWidth="1"/>
    <col min="13033" max="13033" width="8.7109375" style="328"/>
    <col min="13034" max="13034" width="24.28515625" style="328" customWidth="1"/>
    <col min="13035" max="13035" width="4.85546875" style="328" customWidth="1"/>
    <col min="13036" max="13036" width="13.85546875" style="328" customWidth="1"/>
    <col min="13037" max="13037" width="11.5703125" style="328" customWidth="1"/>
    <col min="13038" max="13038" width="12" style="328" customWidth="1"/>
    <col min="13039" max="13039" width="8.7109375" style="328"/>
    <col min="13040" max="13040" width="24.28515625" style="328" customWidth="1"/>
    <col min="13041" max="13041" width="4.85546875" style="328" customWidth="1"/>
    <col min="13042" max="13042" width="12" style="328" customWidth="1"/>
    <col min="13043" max="13043" width="14" style="328" customWidth="1"/>
    <col min="13044" max="13044" width="12" style="328" customWidth="1"/>
    <col min="13045" max="13284" width="8.7109375" style="328"/>
    <col min="13285" max="13285" width="25.5703125" style="328" customWidth="1"/>
    <col min="13286" max="13286" width="4.85546875" style="328" customWidth="1"/>
    <col min="13287" max="13287" width="11.7109375" style="328" customWidth="1"/>
    <col min="13288" max="13288" width="13.7109375" style="328" customWidth="1"/>
    <col min="13289" max="13289" width="8.7109375" style="328"/>
    <col min="13290" max="13290" width="24.28515625" style="328" customWidth="1"/>
    <col min="13291" max="13291" width="4.85546875" style="328" customWidth="1"/>
    <col min="13292" max="13292" width="13.85546875" style="328" customWidth="1"/>
    <col min="13293" max="13293" width="11.5703125" style="328" customWidth="1"/>
    <col min="13294" max="13294" width="12" style="328" customWidth="1"/>
    <col min="13295" max="13295" width="8.7109375" style="328"/>
    <col min="13296" max="13296" width="24.28515625" style="328" customWidth="1"/>
    <col min="13297" max="13297" width="4.85546875" style="328" customWidth="1"/>
    <col min="13298" max="13298" width="12" style="328" customWidth="1"/>
    <col min="13299" max="13299" width="14" style="328" customWidth="1"/>
    <col min="13300" max="13300" width="12" style="328" customWidth="1"/>
    <col min="13301" max="13540" width="8.7109375" style="328"/>
    <col min="13541" max="13541" width="25.5703125" style="328" customWidth="1"/>
    <col min="13542" max="13542" width="4.85546875" style="328" customWidth="1"/>
    <col min="13543" max="13543" width="11.7109375" style="328" customWidth="1"/>
    <col min="13544" max="13544" width="13.7109375" style="328" customWidth="1"/>
    <col min="13545" max="13545" width="8.7109375" style="328"/>
    <col min="13546" max="13546" width="24.28515625" style="328" customWidth="1"/>
    <col min="13547" max="13547" width="4.85546875" style="328" customWidth="1"/>
    <col min="13548" max="13548" width="13.85546875" style="328" customWidth="1"/>
    <col min="13549" max="13549" width="11.5703125" style="328" customWidth="1"/>
    <col min="13550" max="13550" width="12" style="328" customWidth="1"/>
    <col min="13551" max="13551" width="8.7109375" style="328"/>
    <col min="13552" max="13552" width="24.28515625" style="328" customWidth="1"/>
    <col min="13553" max="13553" width="4.85546875" style="328" customWidth="1"/>
    <col min="13554" max="13554" width="12" style="328" customWidth="1"/>
    <col min="13555" max="13555" width="14" style="328" customWidth="1"/>
    <col min="13556" max="13556" width="12" style="328" customWidth="1"/>
    <col min="13557" max="13796" width="8.7109375" style="328"/>
    <col min="13797" max="13797" width="25.5703125" style="328" customWidth="1"/>
    <col min="13798" max="13798" width="4.85546875" style="328" customWidth="1"/>
    <col min="13799" max="13799" width="11.7109375" style="328" customWidth="1"/>
    <col min="13800" max="13800" width="13.7109375" style="328" customWidth="1"/>
    <col min="13801" max="13801" width="8.7109375" style="328"/>
    <col min="13802" max="13802" width="24.28515625" style="328" customWidth="1"/>
    <col min="13803" max="13803" width="4.85546875" style="328" customWidth="1"/>
    <col min="13804" max="13804" width="13.85546875" style="328" customWidth="1"/>
    <col min="13805" max="13805" width="11.5703125" style="328" customWidth="1"/>
    <col min="13806" max="13806" width="12" style="328" customWidth="1"/>
    <col min="13807" max="13807" width="8.7109375" style="328"/>
    <col min="13808" max="13808" width="24.28515625" style="328" customWidth="1"/>
    <col min="13809" max="13809" width="4.85546875" style="328" customWidth="1"/>
    <col min="13810" max="13810" width="12" style="328" customWidth="1"/>
    <col min="13811" max="13811" width="14" style="328" customWidth="1"/>
    <col min="13812" max="13812" width="12" style="328" customWidth="1"/>
    <col min="13813" max="14052" width="8.7109375" style="328"/>
    <col min="14053" max="14053" width="25.5703125" style="328" customWidth="1"/>
    <col min="14054" max="14054" width="4.85546875" style="328" customWidth="1"/>
    <col min="14055" max="14055" width="11.7109375" style="328" customWidth="1"/>
    <col min="14056" max="14056" width="13.7109375" style="328" customWidth="1"/>
    <col min="14057" max="14057" width="8.7109375" style="328"/>
    <col min="14058" max="14058" width="24.28515625" style="328" customWidth="1"/>
    <col min="14059" max="14059" width="4.85546875" style="328" customWidth="1"/>
    <col min="14060" max="14060" width="13.85546875" style="328" customWidth="1"/>
    <col min="14061" max="14061" width="11.5703125" style="328" customWidth="1"/>
    <col min="14062" max="14062" width="12" style="328" customWidth="1"/>
    <col min="14063" max="14063" width="8.7109375" style="328"/>
    <col min="14064" max="14064" width="24.28515625" style="328" customWidth="1"/>
    <col min="14065" max="14065" width="4.85546875" style="328" customWidth="1"/>
    <col min="14066" max="14066" width="12" style="328" customWidth="1"/>
    <col min="14067" max="14067" width="14" style="328" customWidth="1"/>
    <col min="14068" max="14068" width="12" style="328" customWidth="1"/>
    <col min="14069" max="14308" width="8.7109375" style="328"/>
    <col min="14309" max="14309" width="25.5703125" style="328" customWidth="1"/>
    <col min="14310" max="14310" width="4.85546875" style="328" customWidth="1"/>
    <col min="14311" max="14311" width="11.7109375" style="328" customWidth="1"/>
    <col min="14312" max="14312" width="13.7109375" style="328" customWidth="1"/>
    <col min="14313" max="14313" width="8.7109375" style="328"/>
    <col min="14314" max="14314" width="24.28515625" style="328" customWidth="1"/>
    <col min="14315" max="14315" width="4.85546875" style="328" customWidth="1"/>
    <col min="14316" max="14316" width="13.85546875" style="328" customWidth="1"/>
    <col min="14317" max="14317" width="11.5703125" style="328" customWidth="1"/>
    <col min="14318" max="14318" width="12" style="328" customWidth="1"/>
    <col min="14319" max="14319" width="8.7109375" style="328"/>
    <col min="14320" max="14320" width="24.28515625" style="328" customWidth="1"/>
    <col min="14321" max="14321" width="4.85546875" style="328" customWidth="1"/>
    <col min="14322" max="14322" width="12" style="328" customWidth="1"/>
    <col min="14323" max="14323" width="14" style="328" customWidth="1"/>
    <col min="14324" max="14324" width="12" style="328" customWidth="1"/>
    <col min="14325" max="14564" width="8.7109375" style="328"/>
    <col min="14565" max="14565" width="25.5703125" style="328" customWidth="1"/>
    <col min="14566" max="14566" width="4.85546875" style="328" customWidth="1"/>
    <col min="14567" max="14567" width="11.7109375" style="328" customWidth="1"/>
    <col min="14568" max="14568" width="13.7109375" style="328" customWidth="1"/>
    <col min="14569" max="14569" width="8.7109375" style="328"/>
    <col min="14570" max="14570" width="24.28515625" style="328" customWidth="1"/>
    <col min="14571" max="14571" width="4.85546875" style="328" customWidth="1"/>
    <col min="14572" max="14572" width="13.85546875" style="328" customWidth="1"/>
    <col min="14573" max="14573" width="11.5703125" style="328" customWidth="1"/>
    <col min="14574" max="14574" width="12" style="328" customWidth="1"/>
    <col min="14575" max="14575" width="8.7109375" style="328"/>
    <col min="14576" max="14576" width="24.28515625" style="328" customWidth="1"/>
    <col min="14577" max="14577" width="4.85546875" style="328" customWidth="1"/>
    <col min="14578" max="14578" width="12" style="328" customWidth="1"/>
    <col min="14579" max="14579" width="14" style="328" customWidth="1"/>
    <col min="14580" max="14580" width="12" style="328" customWidth="1"/>
    <col min="14581" max="14820" width="8.7109375" style="328"/>
    <col min="14821" max="14821" width="25.5703125" style="328" customWidth="1"/>
    <col min="14822" max="14822" width="4.85546875" style="328" customWidth="1"/>
    <col min="14823" max="14823" width="11.7109375" style="328" customWidth="1"/>
    <col min="14824" max="14824" width="13.7109375" style="328" customWidth="1"/>
    <col min="14825" max="14825" width="8.7109375" style="328"/>
    <col min="14826" max="14826" width="24.28515625" style="328" customWidth="1"/>
    <col min="14827" max="14827" width="4.85546875" style="328" customWidth="1"/>
    <col min="14828" max="14828" width="13.85546875" style="328" customWidth="1"/>
    <col min="14829" max="14829" width="11.5703125" style="328" customWidth="1"/>
    <col min="14830" max="14830" width="12" style="328" customWidth="1"/>
    <col min="14831" max="14831" width="8.7109375" style="328"/>
    <col min="14832" max="14832" width="24.28515625" style="328" customWidth="1"/>
    <col min="14833" max="14833" width="4.85546875" style="328" customWidth="1"/>
    <col min="14834" max="14834" width="12" style="328" customWidth="1"/>
    <col min="14835" max="14835" width="14" style="328" customWidth="1"/>
    <col min="14836" max="14836" width="12" style="328" customWidth="1"/>
    <col min="14837" max="15076" width="8.7109375" style="328"/>
    <col min="15077" max="15077" width="25.5703125" style="328" customWidth="1"/>
    <col min="15078" max="15078" width="4.85546875" style="328" customWidth="1"/>
    <col min="15079" max="15079" width="11.7109375" style="328" customWidth="1"/>
    <col min="15080" max="15080" width="13.7109375" style="328" customWidth="1"/>
    <col min="15081" max="15081" width="8.7109375" style="328"/>
    <col min="15082" max="15082" width="24.28515625" style="328" customWidth="1"/>
    <col min="15083" max="15083" width="4.85546875" style="328" customWidth="1"/>
    <col min="15084" max="15084" width="13.85546875" style="328" customWidth="1"/>
    <col min="15085" max="15085" width="11.5703125" style="328" customWidth="1"/>
    <col min="15086" max="15086" width="12" style="328" customWidth="1"/>
    <col min="15087" max="15087" width="8.7109375" style="328"/>
    <col min="15088" max="15088" width="24.28515625" style="328" customWidth="1"/>
    <col min="15089" max="15089" width="4.85546875" style="328" customWidth="1"/>
    <col min="15090" max="15090" width="12" style="328" customWidth="1"/>
    <col min="15091" max="15091" width="14" style="328" customWidth="1"/>
    <col min="15092" max="15092" width="12" style="328" customWidth="1"/>
    <col min="15093" max="15332" width="8.7109375" style="328"/>
    <col min="15333" max="15333" width="25.5703125" style="328" customWidth="1"/>
    <col min="15334" max="15334" width="4.85546875" style="328" customWidth="1"/>
    <col min="15335" max="15335" width="11.7109375" style="328" customWidth="1"/>
    <col min="15336" max="15336" width="13.7109375" style="328" customWidth="1"/>
    <col min="15337" max="15337" width="8.7109375" style="328"/>
    <col min="15338" max="15338" width="24.28515625" style="328" customWidth="1"/>
    <col min="15339" max="15339" width="4.85546875" style="328" customWidth="1"/>
    <col min="15340" max="15340" width="13.85546875" style="328" customWidth="1"/>
    <col min="15341" max="15341" width="11.5703125" style="328" customWidth="1"/>
    <col min="15342" max="15342" width="12" style="328" customWidth="1"/>
    <col min="15343" max="15343" width="8.7109375" style="328"/>
    <col min="15344" max="15344" width="24.28515625" style="328" customWidth="1"/>
    <col min="15345" max="15345" width="4.85546875" style="328" customWidth="1"/>
    <col min="15346" max="15346" width="12" style="328" customWidth="1"/>
    <col min="15347" max="15347" width="14" style="328" customWidth="1"/>
    <col min="15348" max="15348" width="12" style="328" customWidth="1"/>
    <col min="15349" max="15588" width="8.7109375" style="328"/>
    <col min="15589" max="15589" width="25.5703125" style="328" customWidth="1"/>
    <col min="15590" max="15590" width="4.85546875" style="328" customWidth="1"/>
    <col min="15591" max="15591" width="11.7109375" style="328" customWidth="1"/>
    <col min="15592" max="15592" width="13.7109375" style="328" customWidth="1"/>
    <col min="15593" max="15593" width="8.7109375" style="328"/>
    <col min="15594" max="15594" width="24.28515625" style="328" customWidth="1"/>
    <col min="15595" max="15595" width="4.85546875" style="328" customWidth="1"/>
    <col min="15596" max="15596" width="13.85546875" style="328" customWidth="1"/>
    <col min="15597" max="15597" width="11.5703125" style="328" customWidth="1"/>
    <col min="15598" max="15598" width="12" style="328" customWidth="1"/>
    <col min="15599" max="15599" width="8.7109375" style="328"/>
    <col min="15600" max="15600" width="24.28515625" style="328" customWidth="1"/>
    <col min="15601" max="15601" width="4.85546875" style="328" customWidth="1"/>
    <col min="15602" max="15602" width="12" style="328" customWidth="1"/>
    <col min="15603" max="15603" width="14" style="328" customWidth="1"/>
    <col min="15604" max="15604" width="12" style="328" customWidth="1"/>
    <col min="15605" max="15844" width="8.7109375" style="328"/>
    <col min="15845" max="15845" width="25.5703125" style="328" customWidth="1"/>
    <col min="15846" max="15846" width="4.85546875" style="328" customWidth="1"/>
    <col min="15847" max="15847" width="11.7109375" style="328" customWidth="1"/>
    <col min="15848" max="15848" width="13.7109375" style="328" customWidth="1"/>
    <col min="15849" max="15849" width="8.7109375" style="328"/>
    <col min="15850" max="15850" width="24.28515625" style="328" customWidth="1"/>
    <col min="15851" max="15851" width="4.85546875" style="328" customWidth="1"/>
    <col min="15852" max="15852" width="13.85546875" style="328" customWidth="1"/>
    <col min="15853" max="15853" width="11.5703125" style="328" customWidth="1"/>
    <col min="15854" max="15854" width="12" style="328" customWidth="1"/>
    <col min="15855" max="15855" width="8.7109375" style="328"/>
    <col min="15856" max="15856" width="24.28515625" style="328" customWidth="1"/>
    <col min="15857" max="15857" width="4.85546875" style="328" customWidth="1"/>
    <col min="15858" max="15858" width="12" style="328" customWidth="1"/>
    <col min="15859" max="15859" width="14" style="328" customWidth="1"/>
    <col min="15860" max="15860" width="12" style="328" customWidth="1"/>
    <col min="15861" max="16100" width="8.7109375" style="328"/>
    <col min="16101" max="16101" width="25.5703125" style="328" customWidth="1"/>
    <col min="16102" max="16102" width="4.85546875" style="328" customWidth="1"/>
    <col min="16103" max="16103" width="11.7109375" style="328" customWidth="1"/>
    <col min="16104" max="16104" width="13.7109375" style="328" customWidth="1"/>
    <col min="16105" max="16105" width="8.7109375" style="328"/>
    <col min="16106" max="16106" width="24.28515625" style="328" customWidth="1"/>
    <col min="16107" max="16107" width="4.85546875" style="328" customWidth="1"/>
    <col min="16108" max="16108" width="13.85546875" style="328" customWidth="1"/>
    <col min="16109" max="16109" width="11.5703125" style="328" customWidth="1"/>
    <col min="16110" max="16110" width="12" style="328" customWidth="1"/>
    <col min="16111" max="16111" width="8.7109375" style="328"/>
    <col min="16112" max="16112" width="24.28515625" style="328" customWidth="1"/>
    <col min="16113" max="16113" width="4.85546875" style="328" customWidth="1"/>
    <col min="16114" max="16114" width="12" style="328" customWidth="1"/>
    <col min="16115" max="16115" width="14" style="328" customWidth="1"/>
    <col min="16116" max="16116" width="12" style="328" customWidth="1"/>
    <col min="16117" max="16384" width="8.7109375" style="328"/>
  </cols>
  <sheetData>
    <row r="1" spans="2:5" hidden="1" outlineLevel="1" x14ac:dyDescent="0.2">
      <c r="D1" s="313"/>
      <c r="E1" s="313"/>
    </row>
    <row r="2" spans="2:5" ht="15.75" collapsed="1" thickBot="1" x14ac:dyDescent="0.3">
      <c r="C2" s="327" t="s">
        <v>313</v>
      </c>
      <c r="D2" s="315"/>
      <c r="E2" s="316"/>
    </row>
    <row r="3" spans="2:5" s="317" customFormat="1" x14ac:dyDescent="0.2">
      <c r="B3" s="416" t="s">
        <v>9</v>
      </c>
      <c r="C3" s="388" t="s">
        <v>225</v>
      </c>
      <c r="D3" s="388" t="s">
        <v>226</v>
      </c>
      <c r="E3" s="389" t="s">
        <v>227</v>
      </c>
    </row>
    <row r="4" spans="2:5" s="317" customFormat="1" hidden="1" outlineLevel="1" x14ac:dyDescent="0.2">
      <c r="B4" s="417"/>
      <c r="C4" s="381" t="s">
        <v>228</v>
      </c>
      <c r="D4" s="382" t="s">
        <v>229</v>
      </c>
      <c r="E4" s="390">
        <v>0.75</v>
      </c>
    </row>
    <row r="5" spans="2:5" s="317" customFormat="1" hidden="1" outlineLevel="1" x14ac:dyDescent="0.2">
      <c r="B5" s="391"/>
      <c r="C5" s="381" t="s">
        <v>230</v>
      </c>
      <c r="D5" s="382" t="s">
        <v>229</v>
      </c>
      <c r="E5" s="390" t="e">
        <f t="shared" ref="E5" si="0">1-E4-E6</f>
        <v>#DIV/0!</v>
      </c>
    </row>
    <row r="6" spans="2:5" s="317" customFormat="1" hidden="1" outlineLevel="1" x14ac:dyDescent="0.2">
      <c r="B6" s="391"/>
      <c r="C6" s="381" t="s">
        <v>231</v>
      </c>
      <c r="D6" s="382" t="s">
        <v>229</v>
      </c>
      <c r="E6" s="390" t="e">
        <f t="shared" ref="E6" si="1">E11/E8</f>
        <v>#DIV/0!</v>
      </c>
    </row>
    <row r="7" spans="2:5" s="317" customFormat="1" hidden="1" outlineLevel="1" x14ac:dyDescent="0.2">
      <c r="B7" s="391"/>
      <c r="C7" s="381" t="s">
        <v>232</v>
      </c>
      <c r="D7" s="382" t="s">
        <v>233</v>
      </c>
      <c r="E7" s="390">
        <v>35</v>
      </c>
    </row>
    <row r="8" spans="2:5" s="317" customFormat="1" collapsed="1" x14ac:dyDescent="0.2">
      <c r="B8" s="392">
        <v>1</v>
      </c>
      <c r="C8" s="383" t="s">
        <v>234</v>
      </c>
      <c r="D8" s="380" t="s">
        <v>235</v>
      </c>
      <c r="E8" s="393"/>
    </row>
    <row r="9" spans="2:5" s="317" customFormat="1" hidden="1" outlineLevel="1" x14ac:dyDescent="0.2">
      <c r="B9" s="392"/>
      <c r="C9" s="381" t="s">
        <v>228</v>
      </c>
      <c r="D9" s="382" t="s">
        <v>236</v>
      </c>
      <c r="E9" s="390"/>
    </row>
    <row r="10" spans="2:5" s="317" customFormat="1" hidden="1" outlineLevel="1" x14ac:dyDescent="0.2">
      <c r="B10" s="392"/>
      <c r="C10" s="381" t="s">
        <v>230</v>
      </c>
      <c r="D10" s="382" t="s">
        <v>237</v>
      </c>
      <c r="E10" s="390"/>
    </row>
    <row r="11" spans="2:5" s="317" customFormat="1" hidden="1" outlineLevel="1" x14ac:dyDescent="0.2">
      <c r="B11" s="392"/>
      <c r="C11" s="381" t="s">
        <v>231</v>
      </c>
      <c r="D11" s="382" t="s">
        <v>237</v>
      </c>
      <c r="E11" s="390"/>
    </row>
    <row r="12" spans="2:5" s="317" customFormat="1" hidden="1" outlineLevel="1" x14ac:dyDescent="0.2">
      <c r="B12" s="392"/>
      <c r="C12" s="381" t="s">
        <v>238</v>
      </c>
      <c r="D12" s="382" t="s">
        <v>233</v>
      </c>
      <c r="E12" s="390"/>
    </row>
    <row r="13" spans="2:5" s="317" customFormat="1" collapsed="1" x14ac:dyDescent="0.2">
      <c r="B13" s="392">
        <f>B8+1</f>
        <v>2</v>
      </c>
      <c r="C13" s="381" t="s">
        <v>239</v>
      </c>
      <c r="D13" s="382" t="s">
        <v>240</v>
      </c>
      <c r="E13" s="390"/>
    </row>
    <row r="14" spans="2:5" s="317" customFormat="1" x14ac:dyDescent="0.2">
      <c r="B14" s="392">
        <v>3</v>
      </c>
      <c r="C14" s="381" t="s">
        <v>241</v>
      </c>
      <c r="D14" s="382" t="s">
        <v>3</v>
      </c>
      <c r="E14" s="390"/>
    </row>
    <row r="15" spans="2:5" s="317" customFormat="1" x14ac:dyDescent="0.2">
      <c r="B15" s="392">
        <v>4</v>
      </c>
      <c r="C15" s="381" t="s">
        <v>242</v>
      </c>
      <c r="D15" s="382"/>
      <c r="E15" s="390"/>
    </row>
    <row r="16" spans="2:5" s="317" customFormat="1" x14ac:dyDescent="0.2">
      <c r="B16" s="392">
        <v>5</v>
      </c>
      <c r="C16" s="381" t="s">
        <v>243</v>
      </c>
      <c r="D16" s="382" t="s">
        <v>244</v>
      </c>
      <c r="E16" s="390"/>
    </row>
    <row r="17" spans="2:5" s="317" customFormat="1" hidden="1" outlineLevel="1" x14ac:dyDescent="0.2">
      <c r="B17" s="392">
        <f t="shared" ref="B17:B71" si="2">B12+1</f>
        <v>1</v>
      </c>
      <c r="C17" s="381" t="s">
        <v>245</v>
      </c>
      <c r="D17" s="382"/>
      <c r="E17" s="390"/>
    </row>
    <row r="18" spans="2:5" s="317" customFormat="1" hidden="1" collapsed="1" x14ac:dyDescent="0.2">
      <c r="B18" s="392">
        <f t="shared" si="2"/>
        <v>3</v>
      </c>
      <c r="C18" s="381"/>
      <c r="D18" s="382"/>
      <c r="E18" s="390"/>
    </row>
    <row r="19" spans="2:5" s="317" customFormat="1" x14ac:dyDescent="0.2">
      <c r="B19" s="392">
        <v>6</v>
      </c>
      <c r="C19" s="384" t="s">
        <v>314</v>
      </c>
      <c r="D19" s="385" t="s">
        <v>4</v>
      </c>
      <c r="E19" s="394"/>
    </row>
    <row r="20" spans="2:5" s="317" customFormat="1" hidden="1" outlineLevel="1" x14ac:dyDescent="0.2">
      <c r="B20" s="392">
        <f t="shared" si="2"/>
        <v>5</v>
      </c>
      <c r="C20" s="381" t="s">
        <v>246</v>
      </c>
      <c r="D20" s="382" t="s">
        <v>4</v>
      </c>
      <c r="E20" s="390"/>
    </row>
    <row r="21" spans="2:5" s="317" customFormat="1" hidden="1" outlineLevel="1" x14ac:dyDescent="0.2">
      <c r="B21" s="392">
        <f t="shared" si="2"/>
        <v>6</v>
      </c>
      <c r="C21" s="381" t="s">
        <v>247</v>
      </c>
      <c r="D21" s="382" t="s">
        <v>4</v>
      </c>
      <c r="E21" s="390"/>
    </row>
    <row r="22" spans="2:5" s="317" customFormat="1" hidden="1" outlineLevel="1" x14ac:dyDescent="0.2">
      <c r="B22" s="392">
        <f t="shared" si="2"/>
        <v>2</v>
      </c>
      <c r="C22" s="381" t="s">
        <v>248</v>
      </c>
      <c r="D22" s="382" t="s">
        <v>4</v>
      </c>
      <c r="E22" s="390"/>
    </row>
    <row r="23" spans="2:5" s="317" customFormat="1" hidden="1" outlineLevel="1" x14ac:dyDescent="0.2">
      <c r="B23" s="392">
        <f t="shared" si="2"/>
        <v>4</v>
      </c>
      <c r="C23" s="381" t="s">
        <v>249</v>
      </c>
      <c r="D23" s="382" t="s">
        <v>4</v>
      </c>
      <c r="E23" s="390"/>
    </row>
    <row r="24" spans="2:5" s="317" customFormat="1" hidden="1" outlineLevel="1" x14ac:dyDescent="0.2">
      <c r="B24" s="392">
        <f t="shared" si="2"/>
        <v>7</v>
      </c>
      <c r="C24" s="381" t="s">
        <v>250</v>
      </c>
      <c r="D24" s="382" t="s">
        <v>4</v>
      </c>
      <c r="E24" s="390"/>
    </row>
    <row r="25" spans="2:5" s="317" customFormat="1" hidden="1" outlineLevel="1" x14ac:dyDescent="0.2">
      <c r="B25" s="392">
        <f t="shared" si="2"/>
        <v>6</v>
      </c>
      <c r="C25" s="381" t="s">
        <v>251</v>
      </c>
      <c r="D25" s="382" t="s">
        <v>4</v>
      </c>
      <c r="E25" s="390"/>
    </row>
    <row r="26" spans="2:5" s="317" customFormat="1" hidden="1" outlineLevel="1" x14ac:dyDescent="0.2">
      <c r="B26" s="392">
        <f t="shared" si="2"/>
        <v>7</v>
      </c>
      <c r="C26" s="381" t="s">
        <v>252</v>
      </c>
      <c r="D26" s="382" t="s">
        <v>4</v>
      </c>
      <c r="E26" s="390"/>
    </row>
    <row r="27" spans="2:5" s="317" customFormat="1" hidden="1" outlineLevel="1" x14ac:dyDescent="0.2">
      <c r="B27" s="392">
        <f t="shared" si="2"/>
        <v>3</v>
      </c>
      <c r="C27" s="381" t="s">
        <v>253</v>
      </c>
      <c r="D27" s="382" t="s">
        <v>4</v>
      </c>
      <c r="E27" s="390"/>
    </row>
    <row r="28" spans="2:5" s="317" customFormat="1" hidden="1" outlineLevel="1" x14ac:dyDescent="0.2">
      <c r="B28" s="392">
        <f t="shared" si="2"/>
        <v>5</v>
      </c>
      <c r="C28" s="381" t="s">
        <v>254</v>
      </c>
      <c r="D28" s="382" t="s">
        <v>4</v>
      </c>
      <c r="E28" s="390"/>
    </row>
    <row r="29" spans="2:5" s="317" customFormat="1" collapsed="1" x14ac:dyDescent="0.2">
      <c r="B29" s="392">
        <v>7</v>
      </c>
      <c r="C29" s="386" t="s">
        <v>255</v>
      </c>
      <c r="D29" s="382" t="s">
        <v>4</v>
      </c>
      <c r="E29" s="395"/>
    </row>
    <row r="30" spans="2:5" s="317" customFormat="1" x14ac:dyDescent="0.2">
      <c r="B30" s="392">
        <v>8</v>
      </c>
      <c r="C30" s="381" t="s">
        <v>256</v>
      </c>
      <c r="D30" s="382" t="s">
        <v>4</v>
      </c>
      <c r="E30" s="390"/>
    </row>
    <row r="31" spans="2:5" s="317" customFormat="1" x14ac:dyDescent="0.2">
      <c r="B31" s="392">
        <v>9</v>
      </c>
      <c r="C31" s="381" t="s">
        <v>257</v>
      </c>
      <c r="D31" s="382" t="s">
        <v>4</v>
      </c>
      <c r="E31" s="390"/>
    </row>
    <row r="32" spans="2:5" s="317" customFormat="1" x14ac:dyDescent="0.2">
      <c r="B32" s="392">
        <v>10</v>
      </c>
      <c r="C32" s="383" t="s">
        <v>258</v>
      </c>
      <c r="D32" s="380" t="s">
        <v>4</v>
      </c>
      <c r="E32" s="393"/>
    </row>
    <row r="33" spans="2:5" s="317" customFormat="1" hidden="1" x14ac:dyDescent="0.2">
      <c r="B33" s="392">
        <f t="shared" si="2"/>
        <v>6</v>
      </c>
      <c r="C33" s="381"/>
      <c r="D33" s="382"/>
      <c r="E33" s="390"/>
    </row>
    <row r="34" spans="2:5" s="317" customFormat="1" x14ac:dyDescent="0.2">
      <c r="B34" s="392">
        <v>11</v>
      </c>
      <c r="C34" s="381" t="s">
        <v>259</v>
      </c>
      <c r="D34" s="382" t="s">
        <v>260</v>
      </c>
      <c r="E34" s="390"/>
    </row>
    <row r="35" spans="2:5" s="317" customFormat="1" x14ac:dyDescent="0.2">
      <c r="B35" s="392">
        <v>12</v>
      </c>
      <c r="C35" s="381" t="s">
        <v>261</v>
      </c>
      <c r="D35" s="382" t="s">
        <v>260</v>
      </c>
      <c r="E35" s="390"/>
    </row>
    <row r="36" spans="2:5" s="317" customFormat="1" x14ac:dyDescent="0.2">
      <c r="B36" s="392">
        <v>13</v>
      </c>
      <c r="C36" s="381" t="s">
        <v>262</v>
      </c>
      <c r="D36" s="382" t="s">
        <v>260</v>
      </c>
      <c r="E36" s="390"/>
    </row>
    <row r="37" spans="2:5" s="317" customFormat="1" hidden="1" x14ac:dyDescent="0.2">
      <c r="B37" s="392">
        <f t="shared" si="2"/>
        <v>11</v>
      </c>
      <c r="C37" s="381" t="s">
        <v>263</v>
      </c>
      <c r="D37" s="382" t="s">
        <v>264</v>
      </c>
      <c r="E37" s="390"/>
    </row>
    <row r="38" spans="2:5" s="317" customFormat="1" x14ac:dyDescent="0.2">
      <c r="B38" s="392">
        <v>14</v>
      </c>
      <c r="C38" s="381" t="s">
        <v>265</v>
      </c>
      <c r="D38" s="382" t="s">
        <v>260</v>
      </c>
      <c r="E38" s="390"/>
    </row>
    <row r="39" spans="2:5" s="317" customFormat="1" x14ac:dyDescent="0.2">
      <c r="B39" s="392">
        <v>15</v>
      </c>
      <c r="C39" s="381" t="s">
        <v>266</v>
      </c>
      <c r="D39" s="382" t="s">
        <v>260</v>
      </c>
      <c r="E39" s="390"/>
    </row>
    <row r="40" spans="2:5" s="317" customFormat="1" x14ac:dyDescent="0.2">
      <c r="B40" s="392">
        <v>16</v>
      </c>
      <c r="C40" s="381" t="s">
        <v>267</v>
      </c>
      <c r="D40" s="382" t="s">
        <v>260</v>
      </c>
      <c r="E40" s="390"/>
    </row>
    <row r="41" spans="2:5" s="317" customFormat="1" hidden="1" x14ac:dyDescent="0.2">
      <c r="B41" s="392">
        <f t="shared" si="2"/>
        <v>14</v>
      </c>
      <c r="C41" s="381" t="s">
        <v>268</v>
      </c>
      <c r="D41" s="382" t="s">
        <v>260</v>
      </c>
      <c r="E41" s="390"/>
    </row>
    <row r="42" spans="2:5" s="317" customFormat="1" x14ac:dyDescent="0.2">
      <c r="B42" s="392">
        <v>17</v>
      </c>
      <c r="C42" s="386" t="s">
        <v>269</v>
      </c>
      <c r="D42" s="382" t="s">
        <v>260</v>
      </c>
      <c r="E42" s="395"/>
    </row>
    <row r="43" spans="2:5" s="317" customFormat="1" ht="18.75" x14ac:dyDescent="0.3">
      <c r="B43" s="392">
        <v>18</v>
      </c>
      <c r="C43" s="381" t="s">
        <v>270</v>
      </c>
      <c r="D43" s="382" t="s">
        <v>271</v>
      </c>
      <c r="E43" s="396"/>
    </row>
    <row r="44" spans="2:5" s="317" customFormat="1" x14ac:dyDescent="0.2">
      <c r="B44" s="392">
        <v>19</v>
      </c>
      <c r="C44" s="383" t="s">
        <v>272</v>
      </c>
      <c r="D44" s="380" t="s">
        <v>4</v>
      </c>
      <c r="E44" s="393"/>
    </row>
    <row r="45" spans="2:5" s="317" customFormat="1" hidden="1" x14ac:dyDescent="0.2">
      <c r="B45" s="392">
        <f t="shared" si="2"/>
        <v>17</v>
      </c>
      <c r="C45" s="381"/>
      <c r="D45" s="382"/>
      <c r="E45" s="390"/>
    </row>
    <row r="46" spans="2:5" s="317" customFormat="1" x14ac:dyDescent="0.2">
      <c r="B46" s="392">
        <v>20</v>
      </c>
      <c r="C46" s="381" t="s">
        <v>273</v>
      </c>
      <c r="D46" s="382" t="s">
        <v>260</v>
      </c>
      <c r="E46" s="390"/>
    </row>
    <row r="47" spans="2:5" s="317" customFormat="1" x14ac:dyDescent="0.2">
      <c r="B47" s="392">
        <v>21</v>
      </c>
      <c r="C47" s="381" t="s">
        <v>274</v>
      </c>
      <c r="D47" s="382" t="s">
        <v>260</v>
      </c>
      <c r="E47" s="390"/>
    </row>
    <row r="48" spans="2:5" s="317" customFormat="1" x14ac:dyDescent="0.2">
      <c r="B48" s="392">
        <v>22</v>
      </c>
      <c r="C48" s="381" t="s">
        <v>275</v>
      </c>
      <c r="D48" s="382" t="s">
        <v>271</v>
      </c>
      <c r="E48" s="390"/>
    </row>
    <row r="49" spans="2:5" s="317" customFormat="1" x14ac:dyDescent="0.2">
      <c r="B49" s="392">
        <v>23</v>
      </c>
      <c r="C49" s="381" t="s">
        <v>276</v>
      </c>
      <c r="D49" s="380" t="s">
        <v>4</v>
      </c>
      <c r="E49" s="390"/>
    </row>
    <row r="50" spans="2:5" s="317" customFormat="1" x14ac:dyDescent="0.2">
      <c r="B50" s="392">
        <v>24</v>
      </c>
      <c r="C50" s="381" t="s">
        <v>277</v>
      </c>
      <c r="D50" s="382" t="s">
        <v>260</v>
      </c>
      <c r="E50" s="390"/>
    </row>
    <row r="51" spans="2:5" s="317" customFormat="1" x14ac:dyDescent="0.2">
      <c r="B51" s="392">
        <v>25</v>
      </c>
      <c r="C51" s="381" t="s">
        <v>278</v>
      </c>
      <c r="D51" s="382" t="s">
        <v>260</v>
      </c>
      <c r="E51" s="390"/>
    </row>
    <row r="52" spans="2:5" s="317" customFormat="1" x14ac:dyDescent="0.2">
      <c r="B52" s="392">
        <v>26</v>
      </c>
      <c r="C52" s="381" t="s">
        <v>279</v>
      </c>
      <c r="D52" s="382" t="s">
        <v>271</v>
      </c>
      <c r="E52" s="390"/>
    </row>
    <row r="53" spans="2:5" s="317" customFormat="1" x14ac:dyDescent="0.2">
      <c r="B53" s="392">
        <v>27</v>
      </c>
      <c r="C53" s="381" t="s">
        <v>280</v>
      </c>
      <c r="D53" s="382" t="s">
        <v>4</v>
      </c>
      <c r="E53" s="390"/>
    </row>
    <row r="54" spans="2:5" s="317" customFormat="1" x14ac:dyDescent="0.2">
      <c r="B54" s="392">
        <v>28</v>
      </c>
      <c r="C54" s="381" t="s">
        <v>281</v>
      </c>
      <c r="D54" s="382" t="s">
        <v>260</v>
      </c>
      <c r="E54" s="390"/>
    </row>
    <row r="55" spans="2:5" s="317" customFormat="1" x14ac:dyDescent="0.2">
      <c r="B55" s="392">
        <v>29</v>
      </c>
      <c r="C55" s="381" t="s">
        <v>282</v>
      </c>
      <c r="D55" s="382" t="s">
        <v>260</v>
      </c>
      <c r="E55" s="390"/>
    </row>
    <row r="56" spans="2:5" s="317" customFormat="1" x14ac:dyDescent="0.2">
      <c r="B56" s="392">
        <v>30</v>
      </c>
      <c r="C56" s="381" t="s">
        <v>283</v>
      </c>
      <c r="D56" s="382" t="s">
        <v>271</v>
      </c>
      <c r="E56" s="390"/>
    </row>
    <row r="57" spans="2:5" s="317" customFormat="1" x14ac:dyDescent="0.2">
      <c r="B57" s="392">
        <v>31</v>
      </c>
      <c r="C57" s="381" t="s">
        <v>284</v>
      </c>
      <c r="D57" s="380" t="s">
        <v>4</v>
      </c>
      <c r="E57" s="390"/>
    </row>
    <row r="58" spans="2:5" s="317" customFormat="1" x14ac:dyDescent="0.2">
      <c r="B58" s="392">
        <v>32</v>
      </c>
      <c r="C58" s="381" t="s">
        <v>285</v>
      </c>
      <c r="D58" s="380"/>
      <c r="E58" s="390"/>
    </row>
    <row r="59" spans="2:5" s="317" customFormat="1" x14ac:dyDescent="0.2">
      <c r="B59" s="392">
        <v>33</v>
      </c>
      <c r="C59" s="381" t="s">
        <v>286</v>
      </c>
      <c r="D59" s="380"/>
      <c r="E59" s="390"/>
    </row>
    <row r="60" spans="2:5" s="317" customFormat="1" x14ac:dyDescent="0.2">
      <c r="B60" s="392">
        <v>34</v>
      </c>
      <c r="C60" s="381" t="s">
        <v>287</v>
      </c>
      <c r="D60" s="380"/>
      <c r="E60" s="390"/>
    </row>
    <row r="61" spans="2:5" s="317" customFormat="1" x14ac:dyDescent="0.2">
      <c r="B61" s="392">
        <v>35</v>
      </c>
      <c r="C61" s="381" t="s">
        <v>288</v>
      </c>
      <c r="D61" s="380"/>
      <c r="E61" s="390"/>
    </row>
    <row r="62" spans="2:5" s="317" customFormat="1" x14ac:dyDescent="0.2">
      <c r="B62" s="392">
        <v>36</v>
      </c>
      <c r="C62" s="383" t="s">
        <v>289</v>
      </c>
      <c r="D62" s="380" t="s">
        <v>4</v>
      </c>
      <c r="E62" s="393"/>
    </row>
    <row r="63" spans="2:5" s="317" customFormat="1" hidden="1" x14ac:dyDescent="0.2">
      <c r="B63" s="392">
        <f t="shared" si="2"/>
        <v>33</v>
      </c>
      <c r="C63" s="381"/>
      <c r="D63" s="382"/>
      <c r="E63" s="390"/>
    </row>
    <row r="64" spans="2:5" s="317" customFormat="1" x14ac:dyDescent="0.2">
      <c r="B64" s="392">
        <v>37</v>
      </c>
      <c r="C64" s="381" t="s">
        <v>290</v>
      </c>
      <c r="D64" s="382" t="s">
        <v>2</v>
      </c>
      <c r="E64" s="390"/>
    </row>
    <row r="65" spans="2:5" s="317" customFormat="1" x14ac:dyDescent="0.2">
      <c r="B65" s="392">
        <v>38</v>
      </c>
      <c r="C65" s="381" t="s">
        <v>291</v>
      </c>
      <c r="D65" s="382"/>
      <c r="E65" s="390"/>
    </row>
    <row r="66" spans="2:5" s="317" customFormat="1" x14ac:dyDescent="0.2">
      <c r="B66" s="392">
        <v>39</v>
      </c>
      <c r="C66" s="381" t="s">
        <v>292</v>
      </c>
      <c r="D66" s="382" t="s">
        <v>240</v>
      </c>
      <c r="E66" s="390"/>
    </row>
    <row r="67" spans="2:5" s="317" customFormat="1" x14ac:dyDescent="0.2">
      <c r="B67" s="392">
        <v>40</v>
      </c>
      <c r="C67" s="381" t="s">
        <v>293</v>
      </c>
      <c r="D67" s="382" t="s">
        <v>294</v>
      </c>
      <c r="E67" s="390"/>
    </row>
    <row r="68" spans="2:5" s="317" customFormat="1" x14ac:dyDescent="0.2">
      <c r="B68" s="392">
        <v>41</v>
      </c>
      <c r="C68" s="383" t="s">
        <v>295</v>
      </c>
      <c r="D68" s="380" t="s">
        <v>4</v>
      </c>
      <c r="E68" s="393"/>
    </row>
    <row r="69" spans="2:5" s="317" customFormat="1" hidden="1" x14ac:dyDescent="0.2">
      <c r="B69" s="392">
        <f t="shared" si="2"/>
        <v>38</v>
      </c>
      <c r="C69" s="381"/>
      <c r="D69" s="382"/>
      <c r="E69" s="390"/>
    </row>
    <row r="70" spans="2:5" s="317" customFormat="1" x14ac:dyDescent="0.2">
      <c r="B70" s="392">
        <v>42</v>
      </c>
      <c r="C70" s="383" t="s">
        <v>296</v>
      </c>
      <c r="D70" s="380" t="s">
        <v>4</v>
      </c>
      <c r="E70" s="393"/>
    </row>
    <row r="71" spans="2:5" s="317" customFormat="1" ht="27.75" hidden="1" customHeight="1" x14ac:dyDescent="0.2">
      <c r="B71" s="392">
        <f t="shared" si="2"/>
        <v>40</v>
      </c>
      <c r="C71" s="381"/>
      <c r="D71" s="382"/>
      <c r="E71" s="390"/>
    </row>
    <row r="72" spans="2:5" s="317" customFormat="1" x14ac:dyDescent="0.2">
      <c r="B72" s="392">
        <v>43</v>
      </c>
      <c r="C72" s="383" t="s">
        <v>297</v>
      </c>
      <c r="D72" s="380" t="s">
        <v>4</v>
      </c>
      <c r="E72" s="393"/>
    </row>
    <row r="73" spans="2:5" s="317" customFormat="1" x14ac:dyDescent="0.2">
      <c r="B73" s="392">
        <v>44</v>
      </c>
      <c r="C73" s="386" t="s">
        <v>298</v>
      </c>
      <c r="D73" s="382" t="s">
        <v>4</v>
      </c>
      <c r="E73" s="395"/>
    </row>
    <row r="74" spans="2:5" s="317" customFormat="1" ht="17.25" customHeight="1" x14ac:dyDescent="0.2">
      <c r="B74" s="392">
        <v>45</v>
      </c>
      <c r="C74" s="383" t="s">
        <v>299</v>
      </c>
      <c r="D74" s="380">
        <v>0.16</v>
      </c>
      <c r="E74" s="393"/>
    </row>
    <row r="75" spans="2:5" s="317" customFormat="1" x14ac:dyDescent="0.2">
      <c r="B75" s="392">
        <v>46</v>
      </c>
      <c r="C75" s="383" t="s">
        <v>300</v>
      </c>
      <c r="D75" s="380" t="s">
        <v>4</v>
      </c>
      <c r="E75" s="393"/>
    </row>
    <row r="76" spans="2:5" s="317" customFormat="1" x14ac:dyDescent="0.2">
      <c r="B76" s="392">
        <v>47</v>
      </c>
      <c r="C76" s="383" t="s">
        <v>301</v>
      </c>
      <c r="D76" s="380">
        <v>0.05</v>
      </c>
      <c r="E76" s="393"/>
    </row>
    <row r="77" spans="2:5" s="317" customFormat="1" x14ac:dyDescent="0.2">
      <c r="B77" s="392">
        <v>48</v>
      </c>
      <c r="C77" s="383" t="s">
        <v>15</v>
      </c>
      <c r="D77" s="380" t="s">
        <v>4</v>
      </c>
      <c r="E77" s="393"/>
    </row>
    <row r="78" spans="2:5" s="317" customFormat="1" ht="30.75" thickBot="1" x14ac:dyDescent="0.25">
      <c r="B78" s="397">
        <v>49</v>
      </c>
      <c r="C78" s="398" t="s">
        <v>302</v>
      </c>
      <c r="D78" s="399" t="s">
        <v>4</v>
      </c>
      <c r="E78" s="400" t="e">
        <f t="shared" ref="E78" si="3">E77/E8</f>
        <v>#DIV/0!</v>
      </c>
    </row>
    <row r="79" spans="2:5" s="317" customFormat="1" x14ac:dyDescent="0.2">
      <c r="C79" s="312" t="s">
        <v>303</v>
      </c>
      <c r="D79" s="313"/>
    </row>
    <row r="80" spans="2:5" s="320" customFormat="1" x14ac:dyDescent="0.2">
      <c r="C80" s="314"/>
      <c r="D80" s="318"/>
      <c r="E80" s="319"/>
    </row>
    <row r="81" spans="3:9" s="320" customFormat="1" ht="15" x14ac:dyDescent="0.25">
      <c r="C81" s="208">
        <f>'Свод сравнительная'!A33</f>
        <v>0</v>
      </c>
      <c r="D81" s="329"/>
      <c r="E81" s="329">
        <f>'Свод сравнительная'!E33</f>
        <v>0</v>
      </c>
      <c r="F81" s="219"/>
      <c r="G81" s="210"/>
      <c r="H81" s="331"/>
      <c r="I81" s="219"/>
    </row>
    <row r="82" spans="3:9" s="320" customFormat="1" x14ac:dyDescent="0.2">
      <c r="C82" s="211" t="s">
        <v>6</v>
      </c>
      <c r="D82" s="330" t="s">
        <v>8</v>
      </c>
      <c r="E82" s="212" t="s">
        <v>7</v>
      </c>
      <c r="F82" s="332"/>
      <c r="G82" s="213"/>
      <c r="H82" s="331"/>
      <c r="I82" s="220"/>
    </row>
    <row r="83" spans="3:9" s="320" customFormat="1" x14ac:dyDescent="0.2">
      <c r="C83" s="314"/>
      <c r="D83" s="318"/>
      <c r="E83" s="318"/>
    </row>
    <row r="84" spans="3:9" s="320" customFormat="1" x14ac:dyDescent="0.2">
      <c r="C84" s="314"/>
      <c r="D84" s="318"/>
      <c r="E84" s="318"/>
    </row>
    <row r="85" spans="3:9" s="320" customFormat="1" x14ac:dyDescent="0.2">
      <c r="C85" s="314"/>
      <c r="D85" s="318"/>
      <c r="E85" s="318"/>
    </row>
    <row r="86" spans="3:9" s="320" customFormat="1" x14ac:dyDescent="0.2">
      <c r="C86" s="314"/>
      <c r="D86" s="318"/>
      <c r="E86" s="318"/>
    </row>
    <row r="87" spans="3:9" s="320" customFormat="1" x14ac:dyDescent="0.2">
      <c r="C87" s="314"/>
      <c r="D87" s="318"/>
      <c r="E87" s="318"/>
    </row>
    <row r="88" spans="3:9" s="320" customFormat="1" x14ac:dyDescent="0.2">
      <c r="C88" s="314"/>
      <c r="D88" s="318"/>
      <c r="E88" s="318"/>
    </row>
    <row r="89" spans="3:9" s="320" customFormat="1" x14ac:dyDescent="0.2">
      <c r="C89" s="314"/>
      <c r="D89" s="318"/>
      <c r="E89" s="318"/>
    </row>
    <row r="90" spans="3:9" s="320" customFormat="1" x14ac:dyDescent="0.2">
      <c r="C90" s="314"/>
      <c r="D90" s="318"/>
      <c r="E90" s="318"/>
    </row>
    <row r="91" spans="3:9" s="320" customFormat="1" x14ac:dyDescent="0.2">
      <c r="C91" s="314"/>
      <c r="D91" s="318"/>
      <c r="E91" s="318"/>
    </row>
    <row r="92" spans="3:9" s="320" customFormat="1" x14ac:dyDescent="0.2">
      <c r="C92" s="314"/>
      <c r="D92" s="318"/>
      <c r="E92" s="318"/>
    </row>
    <row r="93" spans="3:9" s="320" customFormat="1" x14ac:dyDescent="0.2">
      <c r="C93" s="314"/>
      <c r="D93" s="318"/>
      <c r="E93" s="318"/>
    </row>
    <row r="94" spans="3:9" s="320" customFormat="1" x14ac:dyDescent="0.2">
      <c r="C94" s="314"/>
      <c r="D94" s="318"/>
      <c r="E94" s="318"/>
    </row>
    <row r="95" spans="3:9" s="320" customFormat="1" x14ac:dyDescent="0.2">
      <c r="C95" s="314"/>
      <c r="D95" s="318"/>
      <c r="E95" s="318"/>
    </row>
    <row r="96" spans="3:9" s="320" customFormat="1" x14ac:dyDescent="0.2">
      <c r="C96" s="314"/>
      <c r="D96" s="318"/>
      <c r="E96" s="318"/>
    </row>
    <row r="97" spans="3:5" s="320" customFormat="1" x14ac:dyDescent="0.2">
      <c r="C97" s="314"/>
      <c r="D97" s="318"/>
      <c r="E97" s="318"/>
    </row>
    <row r="98" spans="3:5" s="320" customFormat="1" x14ac:dyDescent="0.2">
      <c r="C98" s="314"/>
      <c r="D98" s="318"/>
      <c r="E98" s="318"/>
    </row>
    <row r="99" spans="3:5" s="320" customFormat="1" x14ac:dyDescent="0.2">
      <c r="C99" s="314"/>
      <c r="D99" s="318"/>
      <c r="E99" s="318"/>
    </row>
    <row r="100" spans="3:5" s="320" customFormat="1" x14ac:dyDescent="0.2">
      <c r="C100" s="314"/>
      <c r="D100" s="318"/>
      <c r="E100" s="318"/>
    </row>
    <row r="101" spans="3:5" s="320" customFormat="1" x14ac:dyDescent="0.2">
      <c r="C101" s="314"/>
      <c r="D101" s="318"/>
      <c r="E101" s="318"/>
    </row>
    <row r="102" spans="3:5" s="320" customFormat="1" x14ac:dyDescent="0.2">
      <c r="C102" s="314"/>
      <c r="D102" s="318"/>
      <c r="E102" s="318"/>
    </row>
    <row r="103" spans="3:5" s="320" customFormat="1" x14ac:dyDescent="0.2">
      <c r="C103" s="314"/>
      <c r="D103" s="318"/>
      <c r="E103" s="318"/>
    </row>
    <row r="104" spans="3:5" s="320" customFormat="1" x14ac:dyDescent="0.2">
      <c r="C104" s="314"/>
      <c r="D104" s="318"/>
      <c r="E104" s="318"/>
    </row>
    <row r="105" spans="3:5" s="320" customFormat="1" x14ac:dyDescent="0.2">
      <c r="C105" s="314"/>
      <c r="D105" s="318"/>
      <c r="E105" s="318"/>
    </row>
    <row r="106" spans="3:5" s="320" customFormat="1" x14ac:dyDescent="0.2">
      <c r="C106" s="314"/>
      <c r="D106" s="318"/>
      <c r="E106" s="318"/>
    </row>
    <row r="107" spans="3:5" s="320" customFormat="1" x14ac:dyDescent="0.2">
      <c r="C107" s="314"/>
      <c r="D107" s="318"/>
      <c r="E107" s="318"/>
    </row>
    <row r="108" spans="3:5" s="320" customFormat="1" x14ac:dyDescent="0.2">
      <c r="C108" s="314"/>
      <c r="D108" s="318"/>
      <c r="E108" s="318"/>
    </row>
    <row r="109" spans="3:5" s="320" customFormat="1" x14ac:dyDescent="0.2">
      <c r="C109" s="314"/>
      <c r="D109" s="318"/>
      <c r="E109" s="318"/>
    </row>
    <row r="110" spans="3:5" s="320" customFormat="1" x14ac:dyDescent="0.2">
      <c r="C110" s="314"/>
      <c r="D110" s="318"/>
      <c r="E110" s="318"/>
    </row>
    <row r="111" spans="3:5" s="320" customFormat="1" x14ac:dyDescent="0.2">
      <c r="C111" s="314"/>
      <c r="D111" s="318"/>
      <c r="E111" s="318"/>
    </row>
    <row r="112" spans="3:5" s="320" customFormat="1" x14ac:dyDescent="0.2">
      <c r="C112" s="314"/>
      <c r="D112" s="318"/>
      <c r="E112" s="318"/>
    </row>
    <row r="113" spans="3:5" s="320" customFormat="1" x14ac:dyDescent="0.2">
      <c r="C113" s="314"/>
      <c r="D113" s="318"/>
      <c r="E113" s="318"/>
    </row>
    <row r="114" spans="3:5" s="320" customFormat="1" x14ac:dyDescent="0.2">
      <c r="C114" s="314"/>
      <c r="D114" s="318"/>
      <c r="E114" s="318"/>
    </row>
    <row r="115" spans="3:5" s="320" customFormat="1" x14ac:dyDescent="0.2">
      <c r="C115" s="314"/>
      <c r="D115" s="318"/>
      <c r="E115" s="318"/>
    </row>
    <row r="116" spans="3:5" s="320" customFormat="1" x14ac:dyDescent="0.2">
      <c r="C116" s="314"/>
      <c r="D116" s="318"/>
      <c r="E116" s="318"/>
    </row>
    <row r="117" spans="3:5" s="320" customFormat="1" x14ac:dyDescent="0.2">
      <c r="C117" s="314"/>
      <c r="D117" s="318"/>
      <c r="E117" s="318"/>
    </row>
    <row r="118" spans="3:5" s="320" customFormat="1" x14ac:dyDescent="0.2">
      <c r="C118" s="314"/>
      <c r="D118" s="318"/>
      <c r="E118" s="318"/>
    </row>
    <row r="119" spans="3:5" s="320" customFormat="1" x14ac:dyDescent="0.2">
      <c r="C119" s="314"/>
      <c r="D119" s="318"/>
      <c r="E119" s="318"/>
    </row>
    <row r="120" spans="3:5" s="320" customFormat="1" x14ac:dyDescent="0.2">
      <c r="C120" s="314"/>
      <c r="D120" s="318"/>
      <c r="E120" s="318"/>
    </row>
    <row r="121" spans="3:5" s="320" customFormat="1" x14ac:dyDescent="0.2">
      <c r="C121" s="314"/>
      <c r="D121" s="318"/>
      <c r="E121" s="318"/>
    </row>
    <row r="122" spans="3:5" s="320" customFormat="1" x14ac:dyDescent="0.2">
      <c r="C122" s="314"/>
      <c r="D122" s="318"/>
      <c r="E122" s="318"/>
    </row>
    <row r="123" spans="3:5" s="320" customFormat="1" x14ac:dyDescent="0.2">
      <c r="C123" s="314"/>
      <c r="D123" s="318"/>
      <c r="E123" s="318"/>
    </row>
    <row r="124" spans="3:5" s="320" customFormat="1" x14ac:dyDescent="0.2">
      <c r="C124" s="314"/>
      <c r="D124" s="318"/>
      <c r="E124" s="318"/>
    </row>
    <row r="125" spans="3:5" s="320" customFormat="1" x14ac:dyDescent="0.2">
      <c r="C125" s="314"/>
      <c r="D125" s="318"/>
      <c r="E125" s="318"/>
    </row>
    <row r="126" spans="3:5" s="320" customFormat="1" x14ac:dyDescent="0.2">
      <c r="C126" s="314"/>
      <c r="D126" s="318"/>
      <c r="E126" s="318"/>
    </row>
    <row r="127" spans="3:5" s="320" customFormat="1" x14ac:dyDescent="0.2">
      <c r="C127" s="314"/>
      <c r="D127" s="318"/>
      <c r="E127" s="318"/>
    </row>
    <row r="128" spans="3:5" s="320" customFormat="1" x14ac:dyDescent="0.2">
      <c r="C128" s="314"/>
      <c r="D128" s="318"/>
      <c r="E128" s="318"/>
    </row>
    <row r="129" spans="3:5" s="320" customFormat="1" x14ac:dyDescent="0.2">
      <c r="C129" s="314"/>
      <c r="D129" s="318"/>
      <c r="E129" s="318"/>
    </row>
    <row r="130" spans="3:5" s="320" customFormat="1" x14ac:dyDescent="0.2">
      <c r="C130" s="314"/>
      <c r="D130" s="318"/>
      <c r="E130" s="318"/>
    </row>
    <row r="131" spans="3:5" s="320" customFormat="1" x14ac:dyDescent="0.2">
      <c r="C131" s="314"/>
      <c r="D131" s="318"/>
      <c r="E131" s="318"/>
    </row>
    <row r="132" spans="3:5" s="320" customFormat="1" x14ac:dyDescent="0.2">
      <c r="C132" s="314"/>
      <c r="D132" s="318"/>
      <c r="E132" s="318"/>
    </row>
    <row r="133" spans="3:5" s="320" customFormat="1" x14ac:dyDescent="0.2">
      <c r="C133" s="314"/>
      <c r="D133" s="318"/>
      <c r="E133" s="318"/>
    </row>
    <row r="134" spans="3:5" s="320" customFormat="1" x14ac:dyDescent="0.2">
      <c r="C134" s="314"/>
      <c r="D134" s="318"/>
      <c r="E134" s="318"/>
    </row>
    <row r="135" spans="3:5" s="320" customFormat="1" x14ac:dyDescent="0.2">
      <c r="C135" s="314"/>
      <c r="D135" s="318"/>
      <c r="E135" s="318"/>
    </row>
    <row r="136" spans="3:5" s="320" customFormat="1" x14ac:dyDescent="0.2">
      <c r="C136" s="314"/>
      <c r="D136" s="318"/>
      <c r="E136" s="318"/>
    </row>
    <row r="137" spans="3:5" s="320" customFormat="1" x14ac:dyDescent="0.2">
      <c r="C137" s="314"/>
      <c r="D137" s="318"/>
      <c r="E137" s="318"/>
    </row>
    <row r="138" spans="3:5" s="320" customFormat="1" x14ac:dyDescent="0.2">
      <c r="C138" s="314"/>
      <c r="D138" s="318"/>
      <c r="E138" s="318"/>
    </row>
    <row r="139" spans="3:5" s="320" customFormat="1" x14ac:dyDescent="0.2">
      <c r="C139" s="314"/>
      <c r="D139" s="318"/>
      <c r="E139" s="318"/>
    </row>
    <row r="140" spans="3:5" s="320" customFormat="1" x14ac:dyDescent="0.2">
      <c r="C140" s="314"/>
      <c r="D140" s="318"/>
      <c r="E140" s="318"/>
    </row>
    <row r="141" spans="3:5" s="320" customFormat="1" x14ac:dyDescent="0.2">
      <c r="C141" s="314"/>
      <c r="D141" s="318"/>
      <c r="E141" s="318"/>
    </row>
    <row r="142" spans="3:5" s="320" customFormat="1" x14ac:dyDescent="0.2">
      <c r="C142" s="314"/>
      <c r="D142" s="318"/>
      <c r="E142" s="318"/>
    </row>
    <row r="143" spans="3:5" s="320" customFormat="1" x14ac:dyDescent="0.2">
      <c r="C143" s="314"/>
      <c r="D143" s="318"/>
      <c r="E143" s="318"/>
    </row>
    <row r="144" spans="3:5" s="320" customFormat="1" x14ac:dyDescent="0.2">
      <c r="C144" s="314"/>
      <c r="D144" s="318"/>
      <c r="E144" s="318"/>
    </row>
    <row r="145" spans="3:5" s="320" customFormat="1" x14ac:dyDescent="0.2">
      <c r="C145" s="314"/>
      <c r="D145" s="318"/>
      <c r="E145" s="318"/>
    </row>
    <row r="146" spans="3:5" s="320" customFormat="1" x14ac:dyDescent="0.2">
      <c r="C146" s="314"/>
      <c r="D146" s="318"/>
      <c r="E146" s="318"/>
    </row>
    <row r="147" spans="3:5" s="320" customFormat="1" x14ac:dyDescent="0.2">
      <c r="C147" s="314"/>
      <c r="D147" s="318"/>
      <c r="E147" s="318"/>
    </row>
    <row r="148" spans="3:5" s="320" customFormat="1" x14ac:dyDescent="0.2">
      <c r="C148" s="314"/>
      <c r="D148" s="318"/>
      <c r="E148" s="318"/>
    </row>
    <row r="149" spans="3:5" s="320" customFormat="1" x14ac:dyDescent="0.2">
      <c r="C149" s="314"/>
      <c r="D149" s="318"/>
      <c r="E149" s="318"/>
    </row>
    <row r="150" spans="3:5" s="320" customFormat="1" x14ac:dyDescent="0.2">
      <c r="C150" s="314"/>
      <c r="D150" s="318"/>
      <c r="E150" s="318"/>
    </row>
    <row r="151" spans="3:5" s="320" customFormat="1" x14ac:dyDescent="0.2">
      <c r="C151" s="314"/>
      <c r="D151" s="318"/>
      <c r="E151" s="318"/>
    </row>
    <row r="152" spans="3:5" s="320" customFormat="1" x14ac:dyDescent="0.2">
      <c r="C152" s="314"/>
      <c r="D152" s="318"/>
      <c r="E152" s="318"/>
    </row>
    <row r="153" spans="3:5" s="320" customFormat="1" x14ac:dyDescent="0.2">
      <c r="C153" s="314"/>
      <c r="D153" s="318"/>
      <c r="E153" s="318"/>
    </row>
    <row r="154" spans="3:5" s="320" customFormat="1" x14ac:dyDescent="0.2">
      <c r="C154" s="314"/>
      <c r="D154" s="318"/>
      <c r="E154" s="318"/>
    </row>
    <row r="155" spans="3:5" s="320" customFormat="1" x14ac:dyDescent="0.2">
      <c r="C155" s="314"/>
      <c r="D155" s="318"/>
      <c r="E155" s="318"/>
    </row>
    <row r="156" spans="3:5" s="320" customFormat="1" x14ac:dyDescent="0.2">
      <c r="C156" s="314"/>
      <c r="D156" s="318"/>
      <c r="E156" s="318"/>
    </row>
    <row r="157" spans="3:5" s="320" customFormat="1" x14ac:dyDescent="0.2">
      <c r="C157" s="314"/>
      <c r="D157" s="318"/>
      <c r="E157" s="318"/>
    </row>
    <row r="158" spans="3:5" s="320" customFormat="1" x14ac:dyDescent="0.2">
      <c r="C158" s="314"/>
      <c r="D158" s="318"/>
      <c r="E158" s="318"/>
    </row>
    <row r="159" spans="3:5" s="320" customFormat="1" x14ac:dyDescent="0.2">
      <c r="C159" s="314"/>
      <c r="D159" s="318"/>
      <c r="E159" s="318"/>
    </row>
    <row r="160" spans="3:5" s="320" customFormat="1" x14ac:dyDescent="0.2">
      <c r="C160" s="314"/>
      <c r="D160" s="318"/>
      <c r="E160" s="318"/>
    </row>
    <row r="161" spans="3:5" s="320" customFormat="1" x14ac:dyDescent="0.2">
      <c r="C161" s="314"/>
      <c r="D161" s="318"/>
      <c r="E161" s="318"/>
    </row>
    <row r="162" spans="3:5" s="320" customFormat="1" x14ac:dyDescent="0.2">
      <c r="C162" s="314"/>
      <c r="D162" s="318"/>
      <c r="E162" s="318"/>
    </row>
    <row r="163" spans="3:5" s="320" customFormat="1" x14ac:dyDescent="0.2">
      <c r="C163" s="314"/>
      <c r="D163" s="318"/>
      <c r="E163" s="318"/>
    </row>
    <row r="164" spans="3:5" s="320" customFormat="1" x14ac:dyDescent="0.2">
      <c r="C164" s="314"/>
      <c r="D164" s="318"/>
      <c r="E164" s="318"/>
    </row>
    <row r="165" spans="3:5" s="320" customFormat="1" x14ac:dyDescent="0.2">
      <c r="C165" s="314"/>
      <c r="D165" s="318"/>
      <c r="E165" s="318"/>
    </row>
    <row r="166" spans="3:5" s="320" customFormat="1" x14ac:dyDescent="0.2">
      <c r="C166" s="314"/>
      <c r="D166" s="318"/>
      <c r="E166" s="318"/>
    </row>
    <row r="167" spans="3:5" s="320" customFormat="1" x14ac:dyDescent="0.2">
      <c r="C167" s="314"/>
      <c r="D167" s="318"/>
      <c r="E167" s="318"/>
    </row>
    <row r="168" spans="3:5" s="320" customFormat="1" x14ac:dyDescent="0.2">
      <c r="C168" s="314"/>
      <c r="D168" s="318"/>
      <c r="E168" s="318"/>
    </row>
    <row r="169" spans="3:5" s="320" customFormat="1" x14ac:dyDescent="0.2">
      <c r="C169" s="314"/>
      <c r="D169" s="318"/>
      <c r="E169" s="318"/>
    </row>
    <row r="170" spans="3:5" s="320" customFormat="1" x14ac:dyDescent="0.2">
      <c r="C170" s="314"/>
      <c r="D170" s="318"/>
      <c r="E170" s="318"/>
    </row>
    <row r="171" spans="3:5" s="320" customFormat="1" x14ac:dyDescent="0.2">
      <c r="C171" s="314"/>
      <c r="D171" s="318"/>
      <c r="E171" s="318"/>
    </row>
    <row r="172" spans="3:5" s="320" customFormat="1" x14ac:dyDescent="0.2">
      <c r="C172" s="314"/>
      <c r="D172" s="318"/>
      <c r="E172" s="318"/>
    </row>
    <row r="173" spans="3:5" s="320" customFormat="1" x14ac:dyDescent="0.2">
      <c r="C173" s="314"/>
      <c r="D173" s="318"/>
      <c r="E173" s="318"/>
    </row>
    <row r="174" spans="3:5" s="320" customFormat="1" x14ac:dyDescent="0.2">
      <c r="C174" s="314"/>
      <c r="D174" s="318"/>
      <c r="E174" s="318"/>
    </row>
    <row r="175" spans="3:5" s="320" customFormat="1" x14ac:dyDescent="0.2">
      <c r="C175" s="314"/>
      <c r="D175" s="318"/>
      <c r="E175" s="318"/>
    </row>
    <row r="176" spans="3:5" s="320" customFormat="1" x14ac:dyDescent="0.2">
      <c r="C176" s="314"/>
      <c r="D176" s="318"/>
      <c r="E176" s="318"/>
    </row>
    <row r="177" spans="3:5" s="320" customFormat="1" x14ac:dyDescent="0.2">
      <c r="C177" s="314"/>
      <c r="D177" s="318"/>
      <c r="E177" s="318"/>
    </row>
    <row r="178" spans="3:5" s="320" customFormat="1" x14ac:dyDescent="0.2">
      <c r="C178" s="314"/>
      <c r="D178" s="318"/>
      <c r="E178" s="318"/>
    </row>
    <row r="179" spans="3:5" s="320" customFormat="1" x14ac:dyDescent="0.2">
      <c r="C179" s="314"/>
      <c r="D179" s="318"/>
      <c r="E179" s="318"/>
    </row>
    <row r="180" spans="3:5" s="320" customFormat="1" x14ac:dyDescent="0.2">
      <c r="C180" s="314"/>
      <c r="D180" s="318"/>
      <c r="E180" s="318"/>
    </row>
    <row r="181" spans="3:5" s="320" customFormat="1" x14ac:dyDescent="0.2">
      <c r="C181" s="314"/>
      <c r="D181" s="318"/>
      <c r="E181" s="318"/>
    </row>
    <row r="182" spans="3:5" s="320" customFormat="1" x14ac:dyDescent="0.2">
      <c r="C182" s="314"/>
      <c r="D182" s="318"/>
      <c r="E182" s="318"/>
    </row>
    <row r="183" spans="3:5" s="320" customFormat="1" x14ac:dyDescent="0.2">
      <c r="C183" s="314"/>
      <c r="D183" s="318"/>
      <c r="E183" s="318"/>
    </row>
    <row r="184" spans="3:5" s="320" customFormat="1" x14ac:dyDescent="0.2">
      <c r="C184" s="314"/>
      <c r="D184" s="318"/>
      <c r="E184" s="318"/>
    </row>
    <row r="185" spans="3:5" s="320" customFormat="1" x14ac:dyDescent="0.2">
      <c r="C185" s="314"/>
      <c r="D185" s="318"/>
      <c r="E185" s="318"/>
    </row>
    <row r="186" spans="3:5" s="320" customFormat="1" x14ac:dyDescent="0.2">
      <c r="C186" s="314"/>
      <c r="D186" s="318"/>
      <c r="E186" s="318"/>
    </row>
    <row r="187" spans="3:5" s="320" customFormat="1" x14ac:dyDescent="0.2">
      <c r="C187" s="314"/>
      <c r="D187" s="318"/>
      <c r="E187" s="318"/>
    </row>
    <row r="188" spans="3:5" s="320" customFormat="1" x14ac:dyDescent="0.2">
      <c r="C188" s="314"/>
      <c r="D188" s="318"/>
      <c r="E188" s="318"/>
    </row>
    <row r="189" spans="3:5" s="320" customFormat="1" x14ac:dyDescent="0.2">
      <c r="C189" s="314"/>
      <c r="D189" s="318"/>
      <c r="E189" s="318"/>
    </row>
    <row r="190" spans="3:5" s="320" customFormat="1" x14ac:dyDescent="0.2">
      <c r="C190" s="314"/>
      <c r="D190" s="318"/>
      <c r="E190" s="318"/>
    </row>
    <row r="191" spans="3:5" s="320" customFormat="1" x14ac:dyDescent="0.2">
      <c r="C191" s="314"/>
      <c r="D191" s="318"/>
      <c r="E191" s="318"/>
    </row>
    <row r="192" spans="3:5" s="320" customFormat="1" x14ac:dyDescent="0.2">
      <c r="C192" s="314"/>
      <c r="D192" s="318"/>
      <c r="E192" s="318"/>
    </row>
    <row r="193" spans="3:5" s="320" customFormat="1" x14ac:dyDescent="0.2">
      <c r="C193" s="314"/>
      <c r="D193" s="318"/>
      <c r="E193" s="318"/>
    </row>
    <row r="194" spans="3:5" s="320" customFormat="1" x14ac:dyDescent="0.2">
      <c r="C194" s="314"/>
      <c r="D194" s="318"/>
      <c r="E194" s="318"/>
    </row>
    <row r="195" spans="3:5" s="320" customFormat="1" x14ac:dyDescent="0.2">
      <c r="C195" s="314"/>
      <c r="D195" s="318"/>
      <c r="E195" s="318"/>
    </row>
    <row r="196" spans="3:5" s="320" customFormat="1" x14ac:dyDescent="0.2">
      <c r="C196" s="314"/>
      <c r="D196" s="318"/>
      <c r="E196" s="318"/>
    </row>
    <row r="197" spans="3:5" s="320" customFormat="1" x14ac:dyDescent="0.2">
      <c r="C197" s="314"/>
      <c r="D197" s="318"/>
      <c r="E197" s="318"/>
    </row>
    <row r="198" spans="3:5" s="320" customFormat="1" x14ac:dyDescent="0.2">
      <c r="C198" s="314"/>
      <c r="D198" s="318"/>
      <c r="E198" s="318"/>
    </row>
    <row r="199" spans="3:5" s="320" customFormat="1" x14ac:dyDescent="0.2">
      <c r="C199" s="314"/>
      <c r="D199" s="318"/>
      <c r="E199" s="318"/>
    </row>
    <row r="200" spans="3:5" s="320" customFormat="1" x14ac:dyDescent="0.2">
      <c r="C200" s="314"/>
      <c r="D200" s="318"/>
      <c r="E200" s="318"/>
    </row>
    <row r="201" spans="3:5" s="320" customFormat="1" x14ac:dyDescent="0.2">
      <c r="C201" s="314"/>
      <c r="D201" s="318"/>
      <c r="E201" s="318"/>
    </row>
    <row r="202" spans="3:5" s="320" customFormat="1" x14ac:dyDescent="0.2">
      <c r="C202" s="314"/>
      <c r="D202" s="318"/>
      <c r="E202" s="318"/>
    </row>
    <row r="203" spans="3:5" s="320" customFormat="1" x14ac:dyDescent="0.2">
      <c r="C203" s="314"/>
      <c r="D203" s="318"/>
      <c r="E203" s="318"/>
    </row>
    <row r="204" spans="3:5" s="320" customFormat="1" x14ac:dyDescent="0.2">
      <c r="C204" s="314"/>
      <c r="D204" s="318"/>
      <c r="E204" s="318"/>
    </row>
    <row r="205" spans="3:5" s="320" customFormat="1" x14ac:dyDescent="0.2">
      <c r="C205" s="314"/>
      <c r="D205" s="318"/>
      <c r="E205" s="318"/>
    </row>
    <row r="206" spans="3:5" s="320" customFormat="1" x14ac:dyDescent="0.2">
      <c r="C206" s="314"/>
      <c r="D206" s="318"/>
      <c r="E206" s="318"/>
    </row>
    <row r="207" spans="3:5" s="320" customFormat="1" x14ac:dyDescent="0.2">
      <c r="C207" s="314"/>
      <c r="D207" s="318"/>
      <c r="E207" s="318"/>
    </row>
    <row r="208" spans="3:5" s="320" customFormat="1" x14ac:dyDescent="0.2">
      <c r="C208" s="314"/>
      <c r="D208" s="318"/>
      <c r="E208" s="318"/>
    </row>
    <row r="209" spans="3:5" s="320" customFormat="1" x14ac:dyDescent="0.2">
      <c r="C209" s="314"/>
      <c r="D209" s="318"/>
      <c r="E209" s="318"/>
    </row>
    <row r="210" spans="3:5" s="320" customFormat="1" x14ac:dyDescent="0.2">
      <c r="C210" s="314"/>
      <c r="D210" s="318"/>
      <c r="E210" s="318"/>
    </row>
    <row r="211" spans="3:5" s="320" customFormat="1" x14ac:dyDescent="0.2">
      <c r="C211" s="314"/>
      <c r="D211" s="318"/>
      <c r="E211" s="318"/>
    </row>
    <row r="212" spans="3:5" s="320" customFormat="1" x14ac:dyDescent="0.2">
      <c r="C212" s="314"/>
      <c r="D212" s="318"/>
      <c r="E212" s="318"/>
    </row>
    <row r="213" spans="3:5" s="320" customFormat="1" x14ac:dyDescent="0.2">
      <c r="C213" s="314"/>
      <c r="D213" s="318"/>
      <c r="E213" s="318"/>
    </row>
    <row r="214" spans="3:5" s="320" customFormat="1" x14ac:dyDescent="0.2">
      <c r="C214" s="314"/>
      <c r="D214" s="318"/>
      <c r="E214" s="318"/>
    </row>
    <row r="215" spans="3:5" s="320" customFormat="1" x14ac:dyDescent="0.2">
      <c r="C215" s="314"/>
      <c r="D215" s="318"/>
      <c r="E215" s="318"/>
    </row>
    <row r="216" spans="3:5" s="320" customFormat="1" x14ac:dyDescent="0.2">
      <c r="C216" s="314"/>
      <c r="D216" s="318"/>
      <c r="E216" s="318"/>
    </row>
    <row r="217" spans="3:5" s="320" customFormat="1" x14ac:dyDescent="0.2">
      <c r="C217" s="314"/>
      <c r="D217" s="318"/>
      <c r="E217" s="318"/>
    </row>
    <row r="218" spans="3:5" s="320" customFormat="1" x14ac:dyDescent="0.2">
      <c r="C218" s="314"/>
      <c r="D218" s="318"/>
      <c r="E218" s="318"/>
    </row>
    <row r="219" spans="3:5" s="320" customFormat="1" x14ac:dyDescent="0.2">
      <c r="C219" s="314"/>
      <c r="D219" s="318"/>
      <c r="E219" s="318"/>
    </row>
    <row r="220" spans="3:5" s="320" customFormat="1" x14ac:dyDescent="0.2">
      <c r="C220" s="314"/>
      <c r="D220" s="318"/>
      <c r="E220" s="318"/>
    </row>
    <row r="221" spans="3:5" s="320" customFormat="1" x14ac:dyDescent="0.2">
      <c r="C221" s="314"/>
      <c r="D221" s="318"/>
      <c r="E221" s="318"/>
    </row>
    <row r="222" spans="3:5" s="320" customFormat="1" x14ac:dyDescent="0.2">
      <c r="C222" s="314"/>
      <c r="D222" s="318"/>
      <c r="E222" s="318"/>
    </row>
    <row r="223" spans="3:5" s="320" customFormat="1" x14ac:dyDescent="0.2">
      <c r="C223" s="314"/>
      <c r="D223" s="318"/>
      <c r="E223" s="318"/>
    </row>
    <row r="224" spans="3:5" s="320" customFormat="1" x14ac:dyDescent="0.2">
      <c r="C224" s="314"/>
      <c r="D224" s="318"/>
      <c r="E224" s="318"/>
    </row>
    <row r="225" spans="3:5" s="320" customFormat="1" x14ac:dyDescent="0.2">
      <c r="C225" s="314"/>
      <c r="D225" s="318"/>
      <c r="E225" s="318"/>
    </row>
    <row r="226" spans="3:5" s="320" customFormat="1" x14ac:dyDescent="0.2">
      <c r="C226" s="314"/>
      <c r="D226" s="318"/>
      <c r="E226" s="318"/>
    </row>
    <row r="227" spans="3:5" s="320" customFormat="1" x14ac:dyDescent="0.2">
      <c r="C227" s="314"/>
      <c r="D227" s="318"/>
      <c r="E227" s="318"/>
    </row>
    <row r="228" spans="3:5" s="320" customFormat="1" x14ac:dyDescent="0.2">
      <c r="C228" s="314"/>
      <c r="D228" s="318"/>
      <c r="E228" s="318"/>
    </row>
    <row r="229" spans="3:5" s="320" customFormat="1" x14ac:dyDescent="0.2">
      <c r="C229" s="314"/>
      <c r="D229" s="318"/>
      <c r="E229" s="318"/>
    </row>
    <row r="230" spans="3:5" s="320" customFormat="1" x14ac:dyDescent="0.2">
      <c r="C230" s="314"/>
      <c r="D230" s="318"/>
      <c r="E230" s="318"/>
    </row>
    <row r="231" spans="3:5" s="320" customFormat="1" x14ac:dyDescent="0.2">
      <c r="C231" s="314"/>
      <c r="D231" s="318"/>
      <c r="E231" s="318"/>
    </row>
    <row r="232" spans="3:5" s="320" customFormat="1" x14ac:dyDescent="0.2">
      <c r="C232" s="314"/>
      <c r="D232" s="318"/>
      <c r="E232" s="318"/>
    </row>
    <row r="233" spans="3:5" s="320" customFormat="1" x14ac:dyDescent="0.2">
      <c r="C233" s="314"/>
      <c r="D233" s="318"/>
      <c r="E233" s="318"/>
    </row>
    <row r="234" spans="3:5" s="320" customFormat="1" x14ac:dyDescent="0.2">
      <c r="C234" s="314"/>
      <c r="D234" s="318"/>
      <c r="E234" s="318"/>
    </row>
    <row r="235" spans="3:5" s="320" customFormat="1" x14ac:dyDescent="0.2">
      <c r="C235" s="314"/>
      <c r="D235" s="318"/>
      <c r="E235" s="318"/>
    </row>
    <row r="236" spans="3:5" s="320" customFormat="1" x14ac:dyDescent="0.2">
      <c r="C236" s="314"/>
      <c r="D236" s="318"/>
      <c r="E236" s="318"/>
    </row>
    <row r="237" spans="3:5" s="320" customFormat="1" x14ac:dyDescent="0.2">
      <c r="C237" s="314"/>
      <c r="D237" s="318"/>
      <c r="E237" s="318"/>
    </row>
    <row r="238" spans="3:5" s="320" customFormat="1" x14ac:dyDescent="0.2">
      <c r="C238" s="314"/>
      <c r="D238" s="318"/>
      <c r="E238" s="318"/>
    </row>
    <row r="239" spans="3:5" s="320" customFormat="1" x14ac:dyDescent="0.2">
      <c r="C239" s="314"/>
      <c r="D239" s="318"/>
      <c r="E239" s="318"/>
    </row>
    <row r="240" spans="3:5" s="320" customFormat="1" x14ac:dyDescent="0.2">
      <c r="C240" s="314"/>
      <c r="D240" s="318"/>
      <c r="E240" s="318"/>
    </row>
    <row r="241" spans="3:5" s="320" customFormat="1" x14ac:dyDescent="0.2">
      <c r="C241" s="314"/>
      <c r="D241" s="318"/>
      <c r="E241" s="318"/>
    </row>
    <row r="242" spans="3:5" s="320" customFormat="1" x14ac:dyDescent="0.2">
      <c r="C242" s="314"/>
      <c r="D242" s="318"/>
      <c r="E242" s="318"/>
    </row>
    <row r="243" spans="3:5" s="320" customFormat="1" x14ac:dyDescent="0.2">
      <c r="C243" s="314"/>
      <c r="D243" s="318"/>
      <c r="E243" s="318"/>
    </row>
    <row r="244" spans="3:5" s="320" customFormat="1" x14ac:dyDescent="0.2">
      <c r="C244" s="314"/>
      <c r="D244" s="318"/>
      <c r="E244" s="318"/>
    </row>
    <row r="245" spans="3:5" s="320" customFormat="1" x14ac:dyDescent="0.2">
      <c r="C245" s="314"/>
      <c r="D245" s="318"/>
      <c r="E245" s="318"/>
    </row>
    <row r="246" spans="3:5" s="320" customFormat="1" x14ac:dyDescent="0.2">
      <c r="C246" s="314"/>
      <c r="D246" s="318"/>
      <c r="E246" s="318"/>
    </row>
    <row r="247" spans="3:5" s="320" customFormat="1" x14ac:dyDescent="0.2">
      <c r="C247" s="314"/>
      <c r="D247" s="318"/>
      <c r="E247" s="318"/>
    </row>
    <row r="248" spans="3:5" s="320" customFormat="1" x14ac:dyDescent="0.2">
      <c r="C248" s="314"/>
      <c r="D248" s="318"/>
      <c r="E248" s="318"/>
    </row>
    <row r="249" spans="3:5" s="320" customFormat="1" x14ac:dyDescent="0.2">
      <c r="C249" s="314"/>
      <c r="D249" s="318"/>
      <c r="E249" s="318"/>
    </row>
    <row r="250" spans="3:5" s="320" customFormat="1" x14ac:dyDescent="0.2">
      <c r="C250" s="314"/>
      <c r="D250" s="318"/>
      <c r="E250" s="318"/>
    </row>
    <row r="251" spans="3:5" s="320" customFormat="1" x14ac:dyDescent="0.2">
      <c r="C251" s="314"/>
      <c r="D251" s="318"/>
      <c r="E251" s="318"/>
    </row>
    <row r="252" spans="3:5" s="320" customFormat="1" x14ac:dyDescent="0.2">
      <c r="C252" s="314"/>
      <c r="D252" s="318"/>
      <c r="E252" s="318"/>
    </row>
    <row r="253" spans="3:5" s="320" customFormat="1" x14ac:dyDescent="0.2">
      <c r="C253" s="314"/>
      <c r="D253" s="318"/>
      <c r="E253" s="318"/>
    </row>
    <row r="254" spans="3:5" s="320" customFormat="1" x14ac:dyDescent="0.2">
      <c r="C254" s="314"/>
      <c r="D254" s="318"/>
      <c r="E254" s="318"/>
    </row>
    <row r="255" spans="3:5" s="320" customFormat="1" x14ac:dyDescent="0.2">
      <c r="C255" s="314"/>
      <c r="D255" s="318"/>
      <c r="E255" s="318"/>
    </row>
    <row r="256" spans="3:5" s="320" customFormat="1" x14ac:dyDescent="0.2">
      <c r="C256" s="314"/>
      <c r="D256" s="318"/>
      <c r="E256" s="318"/>
    </row>
    <row r="257" spans="3:5" s="320" customFormat="1" x14ac:dyDescent="0.2">
      <c r="C257" s="314"/>
      <c r="D257" s="318"/>
      <c r="E257" s="318"/>
    </row>
    <row r="258" spans="3:5" s="320" customFormat="1" x14ac:dyDescent="0.2">
      <c r="C258" s="314"/>
      <c r="D258" s="318"/>
      <c r="E258" s="318"/>
    </row>
    <row r="259" spans="3:5" s="320" customFormat="1" x14ac:dyDescent="0.2">
      <c r="C259" s="314"/>
      <c r="D259" s="318"/>
      <c r="E259" s="318"/>
    </row>
    <row r="260" spans="3:5" s="320" customFormat="1" x14ac:dyDescent="0.2">
      <c r="C260" s="314"/>
      <c r="D260" s="318"/>
      <c r="E260" s="318"/>
    </row>
    <row r="261" spans="3:5" s="320" customFormat="1" x14ac:dyDescent="0.2">
      <c r="C261" s="314"/>
      <c r="D261" s="318"/>
      <c r="E261" s="318"/>
    </row>
    <row r="262" spans="3:5" s="320" customFormat="1" x14ac:dyDescent="0.2">
      <c r="C262" s="314"/>
      <c r="D262" s="318"/>
      <c r="E262" s="318"/>
    </row>
    <row r="263" spans="3:5" s="320" customFormat="1" x14ac:dyDescent="0.2">
      <c r="C263" s="314"/>
      <c r="D263" s="318"/>
      <c r="E263" s="318"/>
    </row>
  </sheetData>
  <mergeCells count="1">
    <mergeCell ref="B3:B4"/>
  </mergeCells>
  <pageMargins left="0.7" right="0.7" top="0.75" bottom="0.75" header="0.3" footer="0.3"/>
  <pageSetup paperSize="9"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L35"/>
  <sheetViews>
    <sheetView view="pageBreakPreview" topLeftCell="A13" zoomScale="55" zoomScaleSheetLayoutView="55" workbookViewId="0">
      <selection activeCell="S10" sqref="S10"/>
    </sheetView>
  </sheetViews>
  <sheetFormatPr defaultColWidth="14.5703125" defaultRowHeight="15.75" x14ac:dyDescent="0.25"/>
  <cols>
    <col min="1" max="1" width="6.140625" style="24" customWidth="1"/>
    <col min="2" max="2" width="36.5703125" style="24" customWidth="1"/>
    <col min="3" max="3" width="9.28515625" style="24" customWidth="1"/>
    <col min="4" max="4" width="12.140625" style="24" customWidth="1"/>
    <col min="5" max="5" width="18.5703125" style="24" customWidth="1"/>
    <col min="6" max="6" width="8.140625" style="24" customWidth="1"/>
    <col min="7" max="7" width="8.140625" style="121" customWidth="1"/>
    <col min="8" max="8" width="6.140625" style="24" customWidth="1"/>
    <col min="9" max="9" width="36.5703125" style="24" customWidth="1"/>
    <col min="10" max="10" width="9.28515625" style="24" customWidth="1"/>
    <col min="11" max="11" width="12.140625" style="24" customWidth="1"/>
    <col min="12" max="12" width="18.5703125" style="24" customWidth="1"/>
    <col min="13" max="216" width="9.140625" style="24" customWidth="1"/>
    <col min="217" max="217" width="6.140625" style="24" customWidth="1"/>
    <col min="218" max="218" width="42.28515625" style="24" customWidth="1"/>
    <col min="219" max="219" width="10.85546875" style="24" customWidth="1"/>
    <col min="220" max="16384" width="14.5703125" style="24"/>
  </cols>
  <sheetData>
    <row r="1" spans="1:12" ht="18.75" customHeight="1" x14ac:dyDescent="0.25">
      <c r="A1" s="23"/>
      <c r="B1" s="23"/>
      <c r="C1" s="25"/>
      <c r="D1" s="25"/>
      <c r="E1" s="67"/>
      <c r="H1" s="23"/>
      <c r="I1" s="23"/>
      <c r="J1" s="25"/>
      <c r="K1" s="25"/>
      <c r="L1" s="67"/>
    </row>
    <row r="2" spans="1:12" ht="30.75" customHeight="1" x14ac:dyDescent="0.25">
      <c r="A2" s="23"/>
      <c r="B2" s="427" t="s">
        <v>218</v>
      </c>
      <c r="C2" s="427"/>
      <c r="D2" s="427"/>
      <c r="E2" s="427"/>
      <c r="F2" s="31"/>
      <c r="H2" s="23"/>
      <c r="I2" s="427" t="s">
        <v>218</v>
      </c>
      <c r="J2" s="427"/>
      <c r="K2" s="427"/>
      <c r="L2" s="427"/>
    </row>
    <row r="3" spans="1:12" s="26" customFormat="1" ht="81.75" customHeight="1" x14ac:dyDescent="0.25">
      <c r="A3" s="422" t="s">
        <v>224</v>
      </c>
      <c r="B3" s="422"/>
      <c r="C3" s="422"/>
      <c r="D3" s="422"/>
      <c r="E3" s="422"/>
      <c r="F3" s="68"/>
      <c r="G3" s="422" t="s">
        <v>222</v>
      </c>
      <c r="H3" s="422"/>
      <c r="I3" s="422"/>
      <c r="J3" s="422"/>
      <c r="K3" s="422"/>
    </row>
    <row r="4" spans="1:12" s="27" customFormat="1" ht="38.1" hidden="1" customHeight="1" x14ac:dyDescent="0.25">
      <c r="A4" s="33"/>
      <c r="B4" s="34" t="s">
        <v>68</v>
      </c>
      <c r="C4" s="35"/>
      <c r="D4" s="36" t="s">
        <v>2</v>
      </c>
      <c r="G4" s="125"/>
      <c r="H4" s="33"/>
      <c r="I4" s="34" t="s">
        <v>68</v>
      </c>
      <c r="J4" s="119"/>
      <c r="K4" s="7" t="s">
        <v>2</v>
      </c>
      <c r="L4" s="140"/>
    </row>
    <row r="5" spans="1:12" s="27" customFormat="1" ht="30.6" hidden="1" customHeight="1" x14ac:dyDescent="0.25">
      <c r="A5" s="33"/>
      <c r="B5" s="34" t="s">
        <v>124</v>
      </c>
      <c r="C5" s="37"/>
      <c r="D5" s="40">
        <f>24*30.5</f>
        <v>732</v>
      </c>
      <c r="E5" s="27" t="s">
        <v>123</v>
      </c>
      <c r="G5" s="125"/>
      <c r="H5" s="33"/>
      <c r="I5" s="34" t="s">
        <v>124</v>
      </c>
      <c r="J5" s="7"/>
      <c r="K5" s="120">
        <f>24*30.5</f>
        <v>732</v>
      </c>
      <c r="L5" s="140" t="s">
        <v>123</v>
      </c>
    </row>
    <row r="6" spans="1:12" s="27" customFormat="1" ht="26.65" hidden="1" customHeight="1" x14ac:dyDescent="0.25">
      <c r="A6" s="33"/>
      <c r="B6" s="34" t="s">
        <v>124</v>
      </c>
      <c r="C6" s="37"/>
      <c r="D6" s="40">
        <f>D5*0.9</f>
        <v>658.80000000000007</v>
      </c>
      <c r="E6" s="27" t="s">
        <v>122</v>
      </c>
      <c r="G6" s="125"/>
      <c r="H6" s="33"/>
      <c r="I6" s="34" t="s">
        <v>124</v>
      </c>
      <c r="J6" s="7"/>
      <c r="K6" s="120">
        <f>K5*0.9</f>
        <v>658.80000000000007</v>
      </c>
      <c r="L6" s="140" t="s">
        <v>122</v>
      </c>
    </row>
    <row r="7" spans="1:12" s="27" customFormat="1" ht="20.25" customHeight="1" x14ac:dyDescent="0.25">
      <c r="A7" s="33"/>
      <c r="B7" s="34" t="s">
        <v>69</v>
      </c>
      <c r="C7" s="428" t="s">
        <v>142</v>
      </c>
      <c r="D7" s="428"/>
      <c r="G7" s="125"/>
      <c r="H7" s="33"/>
      <c r="I7" s="34" t="s">
        <v>69</v>
      </c>
      <c r="J7" s="428" t="s">
        <v>142</v>
      </c>
      <c r="K7" s="428"/>
      <c r="L7" s="132"/>
    </row>
    <row r="8" spans="1:12" s="27" customFormat="1" ht="9" customHeight="1" x14ac:dyDescent="0.25">
      <c r="A8" s="33"/>
      <c r="B8" s="34"/>
      <c r="C8" s="37"/>
      <c r="D8" s="36"/>
      <c r="G8" s="125"/>
      <c r="H8" s="33"/>
      <c r="I8" s="34"/>
      <c r="J8" s="7"/>
      <c r="K8" s="7"/>
      <c r="L8" s="140"/>
    </row>
    <row r="9" spans="1:12" ht="23.25" customHeight="1" x14ac:dyDescent="0.25">
      <c r="A9" s="430" t="s">
        <v>62</v>
      </c>
      <c r="B9" s="425" t="s">
        <v>63</v>
      </c>
      <c r="C9" s="425" t="s">
        <v>64</v>
      </c>
      <c r="D9" s="429" t="s">
        <v>80</v>
      </c>
      <c r="E9" s="64" t="s">
        <v>79</v>
      </c>
      <c r="H9" s="430" t="s">
        <v>62</v>
      </c>
      <c r="I9" s="425" t="s">
        <v>63</v>
      </c>
      <c r="J9" s="425" t="s">
        <v>64</v>
      </c>
      <c r="K9" s="429" t="s">
        <v>80</v>
      </c>
      <c r="L9" s="64" t="s">
        <v>79</v>
      </c>
    </row>
    <row r="10" spans="1:12" ht="41.25" customHeight="1" x14ac:dyDescent="0.25">
      <c r="A10" s="430"/>
      <c r="B10" s="425"/>
      <c r="C10" s="425"/>
      <c r="D10" s="425"/>
      <c r="E10" s="65" t="s">
        <v>78</v>
      </c>
      <c r="H10" s="430"/>
      <c r="I10" s="425"/>
      <c r="J10" s="425"/>
      <c r="K10" s="425"/>
      <c r="L10" s="136" t="s">
        <v>78</v>
      </c>
    </row>
    <row r="11" spans="1:12" ht="21" customHeight="1" x14ac:dyDescent="0.25">
      <c r="A11" s="63">
        <v>1</v>
      </c>
      <c r="B11" s="63">
        <v>2</v>
      </c>
      <c r="C11" s="63">
        <v>3</v>
      </c>
      <c r="D11" s="63">
        <v>4</v>
      </c>
      <c r="E11" s="65">
        <v>5</v>
      </c>
      <c r="F11" s="142" t="s">
        <v>223</v>
      </c>
      <c r="H11" s="135">
        <v>1</v>
      </c>
      <c r="I11" s="135">
        <v>2</v>
      </c>
      <c r="J11" s="135">
        <v>3</v>
      </c>
      <c r="K11" s="135">
        <v>4</v>
      </c>
      <c r="L11" s="136">
        <v>5</v>
      </c>
    </row>
    <row r="12" spans="1:12" ht="19.5" customHeight="1" x14ac:dyDescent="0.25">
      <c r="A12" s="56">
        <v>1</v>
      </c>
      <c r="B12" s="32" t="s">
        <v>41</v>
      </c>
      <c r="C12" s="38" t="s">
        <v>4</v>
      </c>
      <c r="D12" s="43"/>
      <c r="E12" s="60">
        <f>'№1 З.пл.'!H12/657</f>
        <v>0</v>
      </c>
      <c r="F12" s="133">
        <f>E12/L12-1</f>
        <v>-1</v>
      </c>
      <c r="H12" s="56">
        <v>1</v>
      </c>
      <c r="I12" s="32" t="s">
        <v>41</v>
      </c>
      <c r="J12" s="38" t="s">
        <v>4</v>
      </c>
      <c r="K12" s="43"/>
      <c r="L12" s="60">
        <v>2150.1425847198166</v>
      </c>
    </row>
    <row r="13" spans="1:12" ht="19.5" customHeight="1" x14ac:dyDescent="0.25">
      <c r="A13" s="56">
        <v>2</v>
      </c>
      <c r="B13" s="32" t="s">
        <v>50</v>
      </c>
      <c r="C13" s="38" t="s">
        <v>4</v>
      </c>
      <c r="D13" s="43"/>
      <c r="E13" s="60">
        <f>'№2 ЕСН '!F14/657</f>
        <v>0</v>
      </c>
      <c r="F13" s="133">
        <f t="shared" ref="F13:F25" si="0">E13/L13-1</f>
        <v>-1</v>
      </c>
      <c r="H13" s="56">
        <v>2</v>
      </c>
      <c r="I13" s="32" t="s">
        <v>50</v>
      </c>
      <c r="J13" s="38" t="s">
        <v>4</v>
      </c>
      <c r="K13" s="43"/>
      <c r="L13" s="60">
        <v>653.64334575482428</v>
      </c>
    </row>
    <row r="14" spans="1:12" ht="19.5" customHeight="1" x14ac:dyDescent="0.25">
      <c r="A14" s="56">
        <v>3</v>
      </c>
      <c r="B14" s="32" t="s">
        <v>65</v>
      </c>
      <c r="C14" s="38" t="s">
        <v>4</v>
      </c>
      <c r="D14" s="43"/>
      <c r="E14" s="60" t="e">
        <f>'№3 Транс. спец.тех.'!J15/657</f>
        <v>#DIV/0!</v>
      </c>
      <c r="F14" s="133" t="e">
        <f t="shared" si="0"/>
        <v>#DIV/0!</v>
      </c>
      <c r="H14" s="56">
        <v>3</v>
      </c>
      <c r="I14" s="32" t="s">
        <v>65</v>
      </c>
      <c r="J14" s="38" t="s">
        <v>4</v>
      </c>
      <c r="K14" s="43"/>
      <c r="L14" s="60">
        <v>2802.036111111111</v>
      </c>
    </row>
    <row r="15" spans="1:12" ht="27" customHeight="1" x14ac:dyDescent="0.25">
      <c r="A15" s="56">
        <v>4</v>
      </c>
      <c r="B15" s="32" t="s">
        <v>137</v>
      </c>
      <c r="C15" s="38" t="s">
        <v>4</v>
      </c>
      <c r="D15" s="129"/>
      <c r="E15" s="128">
        <f>'№4 Мат и обор (2)'!H71/657</f>
        <v>0</v>
      </c>
      <c r="F15" s="133">
        <f t="shared" si="0"/>
        <v>-1</v>
      </c>
      <c r="H15" s="56">
        <v>4</v>
      </c>
      <c r="I15" s="32" t="s">
        <v>137</v>
      </c>
      <c r="J15" s="38" t="s">
        <v>4</v>
      </c>
      <c r="K15" s="129"/>
      <c r="L15" s="60">
        <v>468.60191236445405</v>
      </c>
    </row>
    <row r="16" spans="1:12" ht="19.5" customHeight="1" x14ac:dyDescent="0.25">
      <c r="A16" s="56">
        <v>5</v>
      </c>
      <c r="B16" s="32" t="s">
        <v>66</v>
      </c>
      <c r="C16" s="38" t="s">
        <v>4</v>
      </c>
      <c r="D16" s="129"/>
      <c r="E16" s="128">
        <f>'№5 Аморт'!V37/657</f>
        <v>0</v>
      </c>
      <c r="F16" s="133">
        <f t="shared" si="0"/>
        <v>-1</v>
      </c>
      <c r="H16" s="56">
        <v>5</v>
      </c>
      <c r="I16" s="32" t="s">
        <v>66</v>
      </c>
      <c r="J16" s="38" t="s">
        <v>4</v>
      </c>
      <c r="K16" s="129"/>
      <c r="L16" s="60">
        <v>503.20053099738305</v>
      </c>
    </row>
    <row r="17" spans="1:12" ht="19.5" customHeight="1" x14ac:dyDescent="0.25">
      <c r="A17" s="56">
        <v>6</v>
      </c>
      <c r="B17" s="32" t="s">
        <v>191</v>
      </c>
      <c r="C17" s="38" t="s">
        <v>4</v>
      </c>
      <c r="D17" s="43"/>
      <c r="E17" s="60">
        <f>'№6 Мат ИВЭ'!M11</f>
        <v>0</v>
      </c>
      <c r="F17" s="133">
        <f t="shared" si="0"/>
        <v>-1</v>
      </c>
      <c r="H17" s="56">
        <v>6</v>
      </c>
      <c r="I17" s="32" t="s">
        <v>191</v>
      </c>
      <c r="J17" s="38" t="s">
        <v>4</v>
      </c>
      <c r="K17" s="43"/>
      <c r="L17" s="60">
        <v>16.04852279689765</v>
      </c>
    </row>
    <row r="18" spans="1:12" ht="19.5" customHeight="1" x14ac:dyDescent="0.25">
      <c r="A18" s="56">
        <v>7</v>
      </c>
      <c r="B18" s="32" t="s">
        <v>192</v>
      </c>
      <c r="C18" s="38" t="s">
        <v>4</v>
      </c>
      <c r="D18" s="43"/>
      <c r="E18" s="60">
        <f>'№7 Услуги'!G10</f>
        <v>0</v>
      </c>
      <c r="F18" s="133">
        <f t="shared" si="0"/>
        <v>-1</v>
      </c>
      <c r="H18" s="56">
        <v>7</v>
      </c>
      <c r="I18" s="32" t="s">
        <v>192</v>
      </c>
      <c r="J18" s="38" t="s">
        <v>4</v>
      </c>
      <c r="K18" s="43"/>
      <c r="L18" s="60">
        <v>11.229586838919857</v>
      </c>
    </row>
    <row r="19" spans="1:12" ht="19.5" customHeight="1" x14ac:dyDescent="0.25">
      <c r="A19" s="420" t="s">
        <v>67</v>
      </c>
      <c r="B19" s="420"/>
      <c r="C19" s="38" t="s">
        <v>4</v>
      </c>
      <c r="D19" s="43"/>
      <c r="E19" s="41" t="e">
        <f>E12+E13+E14+E15+E16+E17+E18</f>
        <v>#DIV/0!</v>
      </c>
      <c r="F19" s="133" t="e">
        <f t="shared" si="0"/>
        <v>#DIV/0!</v>
      </c>
      <c r="H19" s="420" t="s">
        <v>67</v>
      </c>
      <c r="I19" s="420"/>
      <c r="J19" s="38" t="s">
        <v>4</v>
      </c>
      <c r="K19" s="43"/>
      <c r="L19" s="41">
        <v>6604.9025945834064</v>
      </c>
    </row>
    <row r="20" spans="1:12" ht="19.149999999999999" customHeight="1" x14ac:dyDescent="0.25">
      <c r="A20" s="57">
        <v>6</v>
      </c>
      <c r="B20" s="32" t="s">
        <v>125</v>
      </c>
      <c r="C20" s="38" t="s">
        <v>61</v>
      </c>
      <c r="D20" s="43">
        <v>16</v>
      </c>
      <c r="E20" s="60" t="e">
        <f>ROUND(E19*16/100,2)</f>
        <v>#DIV/0!</v>
      </c>
      <c r="F20" s="133" t="e">
        <f t="shared" si="0"/>
        <v>#DIV/0!</v>
      </c>
      <c r="H20" s="57">
        <v>6</v>
      </c>
      <c r="I20" s="32" t="s">
        <v>125</v>
      </c>
      <c r="J20" s="38" t="s">
        <v>61</v>
      </c>
      <c r="K20" s="43">
        <v>16</v>
      </c>
      <c r="L20" s="60">
        <v>1056.78</v>
      </c>
    </row>
    <row r="21" spans="1:12" ht="30" customHeight="1" x14ac:dyDescent="0.25">
      <c r="A21" s="426" t="s">
        <v>72</v>
      </c>
      <c r="B21" s="426"/>
      <c r="C21" s="38"/>
      <c r="D21" s="43"/>
      <c r="E21" s="41" t="e">
        <f>E19+E20</f>
        <v>#DIV/0!</v>
      </c>
      <c r="F21" s="133" t="e">
        <f t="shared" si="0"/>
        <v>#DIV/0!</v>
      </c>
      <c r="H21" s="426" t="s">
        <v>72</v>
      </c>
      <c r="I21" s="426"/>
      <c r="J21" s="38"/>
      <c r="K21" s="43"/>
      <c r="L21" s="41">
        <v>7661.6825945834062</v>
      </c>
    </row>
    <row r="22" spans="1:12" ht="19.5" customHeight="1" x14ac:dyDescent="0.25">
      <c r="A22" s="56">
        <v>7</v>
      </c>
      <c r="B22" s="32" t="s">
        <v>126</v>
      </c>
      <c r="C22" s="38" t="s">
        <v>61</v>
      </c>
      <c r="D22" s="43">
        <v>7</v>
      </c>
      <c r="E22" s="60" t="e">
        <f>ROUND(E21*7/100,2)</f>
        <v>#DIV/0!</v>
      </c>
      <c r="F22" s="133" t="e">
        <f t="shared" si="0"/>
        <v>#DIV/0!</v>
      </c>
      <c r="H22" s="56">
        <v>7</v>
      </c>
      <c r="I22" s="32" t="s">
        <v>126</v>
      </c>
      <c r="J22" s="38" t="s">
        <v>61</v>
      </c>
      <c r="K22" s="43">
        <v>7</v>
      </c>
      <c r="L22" s="60">
        <v>536.32000000000005</v>
      </c>
    </row>
    <row r="23" spans="1:12" ht="19.5" customHeight="1" x14ac:dyDescent="0.25">
      <c r="A23" s="420" t="s">
        <v>221</v>
      </c>
      <c r="B23" s="420"/>
      <c r="C23" s="38" t="s">
        <v>4</v>
      </c>
      <c r="D23" s="43"/>
      <c r="E23" s="49" t="e">
        <f>E21+E22</f>
        <v>#DIV/0!</v>
      </c>
      <c r="F23" s="133" t="e">
        <f t="shared" si="0"/>
        <v>#DIV/0!</v>
      </c>
      <c r="H23" s="420" t="s">
        <v>221</v>
      </c>
      <c r="I23" s="420"/>
      <c r="J23" s="38" t="s">
        <v>4</v>
      </c>
      <c r="K23" s="43"/>
      <c r="L23" s="41">
        <v>8198.0025945834059</v>
      </c>
    </row>
    <row r="24" spans="1:12" ht="19.5" customHeight="1" x14ac:dyDescent="0.25">
      <c r="A24" s="56">
        <v>8</v>
      </c>
      <c r="B24" s="32" t="s">
        <v>127</v>
      </c>
      <c r="C24" s="38" t="s">
        <v>61</v>
      </c>
      <c r="D24" s="44" t="e">
        <f>E24/$E$25*100</f>
        <v>#DIV/0!</v>
      </c>
      <c r="E24" s="60" t="e">
        <f>ROUND(E23*5/100,2)</f>
        <v>#DIV/0!</v>
      </c>
      <c r="F24" s="133" t="e">
        <f t="shared" si="0"/>
        <v>#DIV/0!</v>
      </c>
      <c r="H24" s="56">
        <v>8</v>
      </c>
      <c r="I24" s="32" t="s">
        <v>127</v>
      </c>
      <c r="J24" s="38" t="s">
        <v>61</v>
      </c>
      <c r="K24" s="44">
        <v>4.7619033265772899</v>
      </c>
      <c r="L24" s="60">
        <v>409.9</v>
      </c>
    </row>
    <row r="25" spans="1:12" ht="36" customHeight="1" x14ac:dyDescent="0.25">
      <c r="A25" s="420" t="s">
        <v>73</v>
      </c>
      <c r="B25" s="420"/>
      <c r="C25" s="38" t="s">
        <v>4</v>
      </c>
      <c r="D25" s="38"/>
      <c r="E25" s="42" t="e">
        <f>(E23+E24)</f>
        <v>#DIV/0!</v>
      </c>
      <c r="F25" s="133" t="e">
        <f t="shared" si="0"/>
        <v>#DIV/0!</v>
      </c>
      <c r="G25" s="134" t="e">
        <f>#REF!-K25</f>
        <v>#REF!</v>
      </c>
      <c r="H25" s="420" t="s">
        <v>73</v>
      </c>
      <c r="I25" s="420"/>
      <c r="J25" s="38" t="s">
        <v>4</v>
      </c>
      <c r="K25" s="38"/>
      <c r="L25" s="42">
        <v>8607.9025945834055</v>
      </c>
    </row>
    <row r="26" spans="1:12" x14ac:dyDescent="0.25">
      <c r="A26" s="56">
        <v>9</v>
      </c>
      <c r="B26" s="39" t="s">
        <v>71</v>
      </c>
      <c r="C26" s="38" t="s">
        <v>61</v>
      </c>
      <c r="D26" s="38">
        <v>20</v>
      </c>
      <c r="E26" s="104" t="e">
        <f>ROUND(E25*D26/100,2)</f>
        <v>#DIV/0!</v>
      </c>
      <c r="F26" s="131"/>
      <c r="H26" s="56">
        <v>9</v>
      </c>
      <c r="I26" s="39" t="s">
        <v>71</v>
      </c>
      <c r="J26" s="38" t="s">
        <v>61</v>
      </c>
      <c r="K26" s="38">
        <v>20</v>
      </c>
      <c r="L26" s="104">
        <v>1721.58</v>
      </c>
    </row>
    <row r="27" spans="1:12" x14ac:dyDescent="0.25">
      <c r="A27" s="39"/>
      <c r="B27" s="66" t="s">
        <v>74</v>
      </c>
      <c r="C27" s="39"/>
      <c r="D27" s="39"/>
      <c r="E27" s="61" t="e">
        <f>ROUND(E25+E26,2)</f>
        <v>#DIV/0!</v>
      </c>
      <c r="F27" s="130"/>
      <c r="H27" s="39"/>
      <c r="I27" s="137" t="s">
        <v>74</v>
      </c>
      <c r="J27" s="39"/>
      <c r="K27" s="39"/>
      <c r="L27" s="61">
        <v>10329.48</v>
      </c>
    </row>
    <row r="28" spans="1:12" x14ac:dyDescent="0.25">
      <c r="A28" s="5"/>
      <c r="B28" s="58"/>
      <c r="C28" s="58"/>
      <c r="D28" s="58"/>
      <c r="E28" s="58"/>
      <c r="H28" s="5"/>
      <c r="I28" s="141"/>
      <c r="J28" s="141"/>
      <c r="K28" s="141"/>
      <c r="L28" s="141"/>
    </row>
    <row r="29" spans="1:12" x14ac:dyDescent="0.25">
      <c r="A29" s="5"/>
      <c r="E29" s="59"/>
      <c r="H29" s="5"/>
      <c r="L29" s="59"/>
    </row>
    <row r="30" spans="1:12" ht="17.25" customHeight="1" x14ac:dyDescent="0.25">
      <c r="A30" s="5"/>
      <c r="F30" s="30"/>
      <c r="H30" s="5"/>
    </row>
    <row r="31" spans="1:12" x14ac:dyDescent="0.25">
      <c r="A31" s="5"/>
      <c r="H31" s="5"/>
    </row>
    <row r="32" spans="1:12" ht="35.25" customHeight="1" x14ac:dyDescent="0.25">
      <c r="A32" s="419" t="s">
        <v>214</v>
      </c>
      <c r="B32" s="419"/>
      <c r="C32" s="421" t="s">
        <v>190</v>
      </c>
      <c r="D32" s="421"/>
      <c r="E32" s="55" t="s">
        <v>210</v>
      </c>
      <c r="H32" s="423"/>
      <c r="I32" s="423"/>
      <c r="J32" s="424"/>
      <c r="K32" s="424"/>
      <c r="L32" s="138"/>
    </row>
    <row r="33" spans="1:12" x14ac:dyDescent="0.2">
      <c r="A33" s="418" t="s">
        <v>141</v>
      </c>
      <c r="B33" s="418"/>
      <c r="C33" s="29" t="s">
        <v>8</v>
      </c>
      <c r="D33" s="29"/>
      <c r="E33" s="54" t="s">
        <v>7</v>
      </c>
      <c r="H33" s="418"/>
      <c r="I33" s="418"/>
      <c r="J33" s="6"/>
      <c r="K33" s="6"/>
      <c r="L33" s="139"/>
    </row>
    <row r="34" spans="1:12" s="1" customFormat="1" x14ac:dyDescent="0.25">
      <c r="A34" s="24"/>
      <c r="B34" s="24"/>
      <c r="C34" s="24"/>
      <c r="D34" s="24"/>
      <c r="E34" s="24"/>
      <c r="G34" s="126"/>
      <c r="H34" s="24"/>
      <c r="I34" s="24"/>
      <c r="J34" s="24"/>
      <c r="K34" s="24"/>
      <c r="L34" s="24"/>
    </row>
    <row r="35" spans="1:12" s="6" customFormat="1" ht="15" customHeight="1" x14ac:dyDescent="0.2">
      <c r="A35" s="24"/>
      <c r="B35" s="24"/>
      <c r="C35" s="24"/>
      <c r="D35" s="24"/>
      <c r="E35" s="24"/>
      <c r="G35" s="127"/>
      <c r="H35" s="24"/>
      <c r="I35" s="24"/>
      <c r="J35" s="24"/>
      <c r="K35" s="24"/>
      <c r="L35" s="24"/>
    </row>
  </sheetData>
  <mergeCells count="28">
    <mergeCell ref="H33:I33"/>
    <mergeCell ref="B2:E2"/>
    <mergeCell ref="C7:D7"/>
    <mergeCell ref="D9:D10"/>
    <mergeCell ref="C9:C10"/>
    <mergeCell ref="A3:E3"/>
    <mergeCell ref="A21:B21"/>
    <mergeCell ref="A19:B19"/>
    <mergeCell ref="A9:A10"/>
    <mergeCell ref="B9:B10"/>
    <mergeCell ref="H9:H10"/>
    <mergeCell ref="I9:I10"/>
    <mergeCell ref="I2:L2"/>
    <mergeCell ref="J7:K7"/>
    <mergeCell ref="K9:K10"/>
    <mergeCell ref="H19:I19"/>
    <mergeCell ref="G3:K3"/>
    <mergeCell ref="H23:I23"/>
    <mergeCell ref="H25:I25"/>
    <mergeCell ref="H32:I32"/>
    <mergeCell ref="J32:K32"/>
    <mergeCell ref="J9:J10"/>
    <mergeCell ref="H21:I21"/>
    <mergeCell ref="A33:B33"/>
    <mergeCell ref="A32:B32"/>
    <mergeCell ref="A23:B23"/>
    <mergeCell ref="A25:B25"/>
    <mergeCell ref="C32:D32"/>
  </mergeCells>
  <phoneticPr fontId="40" type="noConversion"/>
  <printOptions horizontalCentered="1"/>
  <pageMargins left="0.15748031496062992" right="0.15748031496062992" top="0.74803149606299213" bottom="0.19685039370078741" header="0.31496062992125984" footer="0.19685039370078741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7"/>
  <sheetViews>
    <sheetView view="pageBreakPreview" zoomScale="70" zoomScaleSheetLayoutView="70" workbookViewId="0">
      <selection activeCell="H27" sqref="H27"/>
    </sheetView>
  </sheetViews>
  <sheetFormatPr defaultColWidth="29.28515625" defaultRowHeight="15" x14ac:dyDescent="0.25"/>
  <cols>
    <col min="1" max="1" width="7.28515625" style="177" customWidth="1"/>
    <col min="2" max="2" width="31.5703125" style="177" customWidth="1"/>
    <col min="3" max="3" width="8.28515625" style="177" customWidth="1"/>
    <col min="4" max="4" width="11.85546875" style="177" customWidth="1"/>
    <col min="5" max="5" width="13.7109375" style="177" customWidth="1"/>
    <col min="6" max="6" width="17" style="177" customWidth="1"/>
    <col min="7" max="7" width="13.85546875" style="177" customWidth="1"/>
    <col min="8" max="8" width="15.140625" style="177" customWidth="1"/>
    <col min="9" max="9" width="10.5703125" style="177" customWidth="1"/>
    <col min="10" max="10" width="11.140625" style="183" customWidth="1"/>
    <col min="11" max="11" width="7.28515625" style="177" hidden="1" customWidth="1"/>
    <col min="12" max="12" width="22.28515625" style="177" hidden="1" customWidth="1"/>
    <col min="13" max="13" width="7.7109375" style="177" hidden="1" customWidth="1"/>
    <col min="14" max="14" width="11.85546875" style="177" hidden="1" customWidth="1"/>
    <col min="15" max="15" width="13.7109375" style="177" hidden="1" customWidth="1"/>
    <col min="16" max="16" width="17" style="177" hidden="1" customWidth="1"/>
    <col min="17" max="17" width="13.85546875" style="177" hidden="1" customWidth="1"/>
    <col min="18" max="18" width="15.140625" style="177" hidden="1" customWidth="1"/>
    <col min="19" max="242" width="8.140625" style="177" customWidth="1"/>
    <col min="243" max="243" width="7.28515625" style="177" customWidth="1"/>
    <col min="244" max="16384" width="29.28515625" style="177"/>
  </cols>
  <sheetData>
    <row r="1" spans="1:18" x14ac:dyDescent="0.2">
      <c r="E1" s="438"/>
      <c r="F1" s="438"/>
      <c r="G1" s="434"/>
      <c r="H1" s="434"/>
      <c r="I1" s="178"/>
      <c r="J1" s="179"/>
      <c r="L1" s="180"/>
      <c r="O1" s="438"/>
      <c r="P1" s="438"/>
      <c r="Q1" s="434"/>
      <c r="R1" s="434"/>
    </row>
    <row r="2" spans="1:18" s="181" customFormat="1" ht="14.25" x14ac:dyDescent="0.25">
      <c r="A2" s="444" t="s">
        <v>138</v>
      </c>
      <c r="B2" s="444"/>
      <c r="C2" s="444"/>
      <c r="D2" s="444"/>
      <c r="E2" s="444"/>
      <c r="F2" s="444"/>
      <c r="G2" s="444"/>
      <c r="H2" s="444"/>
      <c r="J2" s="182"/>
      <c r="K2" s="444" t="s">
        <v>138</v>
      </c>
      <c r="L2" s="444"/>
      <c r="M2" s="444"/>
      <c r="N2" s="444"/>
      <c r="O2" s="444"/>
      <c r="P2" s="444"/>
      <c r="Q2" s="444"/>
      <c r="R2" s="444"/>
    </row>
    <row r="3" spans="1:18" s="181" customFormat="1" ht="14.25" customHeight="1" x14ac:dyDescent="0.25">
      <c r="A3" s="439" t="s">
        <v>76</v>
      </c>
      <c r="B3" s="439"/>
      <c r="C3" s="439"/>
      <c r="D3" s="439"/>
      <c r="E3" s="439"/>
      <c r="F3" s="439"/>
      <c r="G3" s="439"/>
      <c r="H3" s="439"/>
      <c r="J3" s="182"/>
      <c r="K3" s="439" t="s">
        <v>76</v>
      </c>
      <c r="L3" s="439"/>
      <c r="M3" s="439"/>
      <c r="N3" s="439"/>
      <c r="O3" s="439"/>
      <c r="P3" s="439"/>
      <c r="Q3" s="439"/>
      <c r="R3" s="439"/>
    </row>
    <row r="4" spans="1:18" ht="15" customHeight="1" thickBot="1" x14ac:dyDescent="0.3">
      <c r="G4" s="435" t="s">
        <v>40</v>
      </c>
      <c r="H4" s="435"/>
      <c r="Q4" s="435" t="s">
        <v>40</v>
      </c>
      <c r="R4" s="435"/>
    </row>
    <row r="5" spans="1:18" ht="33" customHeight="1" thickBot="1" x14ac:dyDescent="0.3">
      <c r="A5" s="440" t="s">
        <v>9</v>
      </c>
      <c r="B5" s="442" t="s">
        <v>10</v>
      </c>
      <c r="C5" s="442" t="s">
        <v>11</v>
      </c>
      <c r="D5" s="442" t="s">
        <v>12</v>
      </c>
      <c r="E5" s="442" t="s">
        <v>13</v>
      </c>
      <c r="F5" s="442" t="s">
        <v>14</v>
      </c>
      <c r="G5" s="436" t="s">
        <v>43</v>
      </c>
      <c r="H5" s="437"/>
      <c r="K5" s="442" t="s">
        <v>9</v>
      </c>
      <c r="L5" s="442" t="s">
        <v>10</v>
      </c>
      <c r="M5" s="442" t="s">
        <v>11</v>
      </c>
      <c r="N5" s="442" t="s">
        <v>12</v>
      </c>
      <c r="O5" s="442" t="s">
        <v>13</v>
      </c>
      <c r="P5" s="442" t="s">
        <v>14</v>
      </c>
      <c r="Q5" s="436" t="s">
        <v>43</v>
      </c>
      <c r="R5" s="437"/>
    </row>
    <row r="6" spans="1:18" s="186" customFormat="1" ht="26.25" customHeight="1" thickBot="1" x14ac:dyDescent="0.3">
      <c r="A6" s="441"/>
      <c r="B6" s="443"/>
      <c r="C6" s="443"/>
      <c r="D6" s="443"/>
      <c r="E6" s="443"/>
      <c r="F6" s="443"/>
      <c r="G6" s="184" t="s">
        <v>44</v>
      </c>
      <c r="H6" s="185" t="s">
        <v>42</v>
      </c>
      <c r="J6" s="187"/>
      <c r="K6" s="443"/>
      <c r="L6" s="443"/>
      <c r="M6" s="443"/>
      <c r="N6" s="443"/>
      <c r="O6" s="443"/>
      <c r="P6" s="443"/>
      <c r="Q6" s="184" t="s">
        <v>44</v>
      </c>
      <c r="R6" s="185" t="s">
        <v>42</v>
      </c>
    </row>
    <row r="7" spans="1:18" s="186" customFormat="1" ht="13.5" customHeight="1" thickBot="1" x14ac:dyDescent="0.3">
      <c r="A7" s="188">
        <v>1</v>
      </c>
      <c r="B7" s="188">
        <v>2</v>
      </c>
      <c r="C7" s="188">
        <v>3</v>
      </c>
      <c r="D7" s="188">
        <v>4</v>
      </c>
      <c r="E7" s="188">
        <v>5</v>
      </c>
      <c r="F7" s="188">
        <v>6</v>
      </c>
      <c r="G7" s="188">
        <v>7</v>
      </c>
      <c r="H7" s="188">
        <v>8</v>
      </c>
      <c r="I7" s="177"/>
      <c r="J7" s="189"/>
      <c r="K7" s="190">
        <v>1</v>
      </c>
      <c r="L7" s="188">
        <v>2</v>
      </c>
      <c r="M7" s="188">
        <v>3</v>
      </c>
      <c r="N7" s="188">
        <v>4</v>
      </c>
      <c r="O7" s="188">
        <v>5</v>
      </c>
      <c r="P7" s="188">
        <v>6</v>
      </c>
      <c r="Q7" s="188">
        <v>7</v>
      </c>
      <c r="R7" s="188">
        <v>8</v>
      </c>
    </row>
    <row r="8" spans="1:18" s="196" customFormat="1" ht="15" customHeight="1" x14ac:dyDescent="0.25">
      <c r="A8" s="191">
        <v>1</v>
      </c>
      <c r="B8" s="192" t="s">
        <v>81</v>
      </c>
      <c r="C8" s="53"/>
      <c r="D8" s="53">
        <v>2</v>
      </c>
      <c r="E8" s="193">
        <v>167.29</v>
      </c>
      <c r="F8" s="194">
        <f>G8/E8</f>
        <v>0</v>
      </c>
      <c r="G8" s="193"/>
      <c r="H8" s="195">
        <f>G8*D8</f>
        <v>0</v>
      </c>
      <c r="I8" s="445"/>
      <c r="J8" s="189"/>
      <c r="K8" s="53">
        <v>1</v>
      </c>
      <c r="L8" s="192" t="s">
        <v>81</v>
      </c>
      <c r="M8" s="53"/>
      <c r="N8" s="53">
        <v>2</v>
      </c>
      <c r="O8" s="193">
        <v>167.29</v>
      </c>
      <c r="P8" s="194">
        <f>Q8/O8</f>
        <v>707.6980369280958</v>
      </c>
      <c r="Q8" s="193">
        <f>103000/0.87</f>
        <v>118390.80459770115</v>
      </c>
      <c r="R8" s="195">
        <f>Q8*N8</f>
        <v>236781.6091954023</v>
      </c>
    </row>
    <row r="9" spans="1:18" s="196" customFormat="1" ht="15" customHeight="1" x14ac:dyDescent="0.25">
      <c r="A9" s="191">
        <v>2</v>
      </c>
      <c r="B9" s="192" t="s">
        <v>82</v>
      </c>
      <c r="C9" s="53">
        <v>7</v>
      </c>
      <c r="D9" s="53">
        <v>4</v>
      </c>
      <c r="E9" s="193">
        <v>167.29</v>
      </c>
      <c r="F9" s="194">
        <f t="shared" ref="F9:F11" si="0">G9/E9</f>
        <v>0</v>
      </c>
      <c r="G9" s="193"/>
      <c r="H9" s="195">
        <f t="shared" ref="H9:H11" si="1">G9*D9</f>
        <v>0</v>
      </c>
      <c r="I9" s="446"/>
      <c r="J9" s="189"/>
      <c r="K9" s="53">
        <v>2</v>
      </c>
      <c r="L9" s="192" t="s">
        <v>82</v>
      </c>
      <c r="M9" s="53">
        <v>7</v>
      </c>
      <c r="N9" s="53">
        <v>4</v>
      </c>
      <c r="O9" s="193">
        <v>167.29</v>
      </c>
      <c r="P9" s="194">
        <f t="shared" ref="P9:P10" si="2">Q9/O9</f>
        <v>590.89350656132274</v>
      </c>
      <c r="Q9" s="193">
        <f>86000/0.87</f>
        <v>98850.574712643676</v>
      </c>
      <c r="R9" s="195">
        <f t="shared" ref="R9:R11" si="3">Q9*N9</f>
        <v>395402.29885057471</v>
      </c>
    </row>
    <row r="10" spans="1:18" s="196" customFormat="1" ht="16.5" customHeight="1" x14ac:dyDescent="0.25">
      <c r="A10" s="191">
        <v>3</v>
      </c>
      <c r="B10" s="192" t="s">
        <v>83</v>
      </c>
      <c r="C10" s="53">
        <v>5</v>
      </c>
      <c r="D10" s="53">
        <v>8</v>
      </c>
      <c r="E10" s="193">
        <v>167.29</v>
      </c>
      <c r="F10" s="194">
        <f t="shared" si="0"/>
        <v>0</v>
      </c>
      <c r="G10" s="193"/>
      <c r="H10" s="195">
        <f t="shared" si="1"/>
        <v>0</v>
      </c>
      <c r="I10" s="446"/>
      <c r="J10" s="189"/>
      <c r="K10" s="53">
        <v>3</v>
      </c>
      <c r="L10" s="192" t="s">
        <v>83</v>
      </c>
      <c r="M10" s="53">
        <v>5</v>
      </c>
      <c r="N10" s="53">
        <v>8</v>
      </c>
      <c r="O10" s="193">
        <v>167.29</v>
      </c>
      <c r="P10" s="194">
        <f t="shared" si="2"/>
        <v>508.44324983183589</v>
      </c>
      <c r="Q10" s="193">
        <f>74000/0.87</f>
        <v>85057.471264367821</v>
      </c>
      <c r="R10" s="195">
        <f t="shared" si="3"/>
        <v>680459.77011494257</v>
      </c>
    </row>
    <row r="11" spans="1:18" s="196" customFormat="1" ht="13.5" customHeight="1" x14ac:dyDescent="0.25">
      <c r="A11" s="197">
        <v>4</v>
      </c>
      <c r="B11" s="402" t="s">
        <v>315</v>
      </c>
      <c r="C11" s="199"/>
      <c r="D11" s="199">
        <v>2</v>
      </c>
      <c r="E11" s="200">
        <v>110</v>
      </c>
      <c r="F11" s="194">
        <f t="shared" si="0"/>
        <v>0</v>
      </c>
      <c r="G11" s="193"/>
      <c r="H11" s="195">
        <f t="shared" si="1"/>
        <v>0</v>
      </c>
      <c r="I11" s="446"/>
      <c r="J11" s="189"/>
      <c r="K11" s="199">
        <v>4</v>
      </c>
      <c r="L11" s="198" t="s">
        <v>207</v>
      </c>
      <c r="M11" s="199"/>
      <c r="N11" s="199">
        <v>2</v>
      </c>
      <c r="O11" s="200">
        <v>110</v>
      </c>
      <c r="P11" s="200">
        <f>292.0785*1.25</f>
        <v>365.09812500000004</v>
      </c>
      <c r="Q11" s="193">
        <f>43500/0.87</f>
        <v>50000</v>
      </c>
      <c r="R11" s="195">
        <f t="shared" si="3"/>
        <v>100000</v>
      </c>
    </row>
    <row r="12" spans="1:18" s="196" customFormat="1" ht="15.75" thickBot="1" x14ac:dyDescent="0.3">
      <c r="A12" s="201"/>
      <c r="B12" s="202" t="s">
        <v>15</v>
      </c>
      <c r="C12" s="203"/>
      <c r="D12" s="204"/>
      <c r="E12" s="205"/>
      <c r="F12" s="205"/>
      <c r="G12" s="205"/>
      <c r="H12" s="206">
        <f>SUM(H8:H11)</f>
        <v>0</v>
      </c>
      <c r="I12" s="447"/>
      <c r="J12" s="189"/>
      <c r="K12" s="204"/>
      <c r="L12" s="202" t="s">
        <v>15</v>
      </c>
      <c r="M12" s="203"/>
      <c r="N12" s="204"/>
      <c r="O12" s="205"/>
      <c r="P12" s="205"/>
      <c r="Q12" s="205"/>
      <c r="R12" s="206">
        <f>SUM(R8:R11)</f>
        <v>1412643.6781609196</v>
      </c>
    </row>
    <row r="13" spans="1:18" x14ac:dyDescent="0.25">
      <c r="B13" s="207"/>
      <c r="C13" s="207"/>
      <c r="D13" s="207"/>
      <c r="J13" s="189"/>
      <c r="L13" s="207"/>
      <c r="M13" s="207"/>
      <c r="N13" s="207"/>
    </row>
    <row r="14" spans="1:18" x14ac:dyDescent="0.25">
      <c r="B14" s="444"/>
      <c r="C14" s="444"/>
      <c r="D14" s="444"/>
      <c r="E14" s="444"/>
      <c r="F14" s="444"/>
      <c r="J14" s="189"/>
      <c r="L14" s="444"/>
      <c r="M14" s="444"/>
      <c r="N14" s="444"/>
      <c r="O14" s="444"/>
      <c r="P14" s="444"/>
    </row>
    <row r="15" spans="1:18" x14ac:dyDescent="0.25">
      <c r="J15" s="189"/>
    </row>
    <row r="18" spans="2:18" s="176" customFormat="1" x14ac:dyDescent="0.25">
      <c r="B18" s="208"/>
      <c r="D18" s="432"/>
      <c r="E18" s="432"/>
      <c r="G18" s="432"/>
      <c r="H18" s="432"/>
      <c r="I18" s="209"/>
      <c r="J18" s="210"/>
      <c r="L18" s="208"/>
      <c r="N18" s="432"/>
      <c r="O18" s="432"/>
      <c r="Q18" s="432"/>
      <c r="R18" s="432"/>
    </row>
    <row r="19" spans="2:18" s="174" customFormat="1" ht="12.75" x14ac:dyDescent="0.2">
      <c r="B19" s="211" t="s">
        <v>6</v>
      </c>
      <c r="D19" s="431" t="s">
        <v>8</v>
      </c>
      <c r="E19" s="431"/>
      <c r="G19" s="433" t="s">
        <v>7</v>
      </c>
      <c r="H19" s="433"/>
      <c r="I19" s="212"/>
      <c r="J19" s="213"/>
      <c r="L19" s="211"/>
      <c r="N19" s="431"/>
      <c r="O19" s="431"/>
      <c r="Q19" s="448"/>
      <c r="R19" s="448"/>
    </row>
    <row r="21" spans="2:18" x14ac:dyDescent="0.25">
      <c r="F21" s="183"/>
      <c r="G21" s="214"/>
      <c r="H21" s="183"/>
      <c r="I21" s="183"/>
      <c r="P21" s="183"/>
      <c r="Q21" s="214"/>
      <c r="R21" s="183"/>
    </row>
    <row r="22" spans="2:18" x14ac:dyDescent="0.25">
      <c r="F22" s="183"/>
      <c r="G22" s="214"/>
      <c r="H22" s="183"/>
      <c r="I22" s="183"/>
      <c r="P22" s="183"/>
      <c r="Q22" s="214"/>
      <c r="R22" s="183"/>
    </row>
    <row r="23" spans="2:18" x14ac:dyDescent="0.25">
      <c r="F23" s="183"/>
      <c r="G23" s="214"/>
      <c r="H23" s="183"/>
      <c r="I23" s="183"/>
      <c r="P23" s="183"/>
      <c r="Q23" s="214"/>
      <c r="R23" s="183"/>
    </row>
    <row r="24" spans="2:18" x14ac:dyDescent="0.25">
      <c r="F24" s="183"/>
      <c r="G24" s="214"/>
      <c r="H24" s="183"/>
      <c r="I24" s="183"/>
      <c r="P24" s="183"/>
      <c r="Q24" s="214"/>
      <c r="R24" s="183"/>
    </row>
    <row r="25" spans="2:18" x14ac:dyDescent="0.25">
      <c r="F25" s="183"/>
      <c r="H25" s="183"/>
      <c r="I25" s="183"/>
      <c r="P25" s="183"/>
      <c r="R25" s="183"/>
    </row>
    <row r="26" spans="2:18" x14ac:dyDescent="0.25">
      <c r="F26" s="183"/>
      <c r="G26" s="183"/>
      <c r="H26" s="183"/>
      <c r="I26" s="183"/>
      <c r="P26" s="183"/>
      <c r="Q26" s="183"/>
      <c r="R26" s="183"/>
    </row>
    <row r="27" spans="2:18" x14ac:dyDescent="0.25">
      <c r="G27" s="215"/>
      <c r="Q27" s="215"/>
    </row>
  </sheetData>
  <mergeCells count="35">
    <mergeCell ref="N19:O19"/>
    <mergeCell ref="Q19:R19"/>
    <mergeCell ref="P5:P6"/>
    <mergeCell ref="Q5:R5"/>
    <mergeCell ref="L14:P14"/>
    <mergeCell ref="N18:O18"/>
    <mergeCell ref="Q18:R18"/>
    <mergeCell ref="B14:F14"/>
    <mergeCell ref="I8:I12"/>
    <mergeCell ref="O1:P1"/>
    <mergeCell ref="Q1:R1"/>
    <mergeCell ref="K2:R2"/>
    <mergeCell ref="K3:R3"/>
    <mergeCell ref="Q4:R4"/>
    <mergeCell ref="K5:K6"/>
    <mergeCell ref="L5:L6"/>
    <mergeCell ref="M5:M6"/>
    <mergeCell ref="N5:N6"/>
    <mergeCell ref="O5:O6"/>
    <mergeCell ref="D19:E19"/>
    <mergeCell ref="G18:H18"/>
    <mergeCell ref="G19:H19"/>
    <mergeCell ref="D18:E18"/>
    <mergeCell ref="G1:H1"/>
    <mergeCell ref="G4:H4"/>
    <mergeCell ref="G5:H5"/>
    <mergeCell ref="E1:F1"/>
    <mergeCell ref="A3:H3"/>
    <mergeCell ref="A5:A6"/>
    <mergeCell ref="B5:B6"/>
    <mergeCell ref="A2:H2"/>
    <mergeCell ref="E5:E6"/>
    <mergeCell ref="F5:F6"/>
    <mergeCell ref="C5:C6"/>
    <mergeCell ref="D5:D6"/>
  </mergeCells>
  <phoneticPr fontId="40" type="noConversion"/>
  <printOptions horizontalCentered="1"/>
  <pageMargins left="0.15748031496062992" right="0.19685039370078741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view="pageBreakPreview" zoomScaleSheetLayoutView="100" workbookViewId="0">
      <selection activeCell="F28" sqref="A28:F28"/>
    </sheetView>
  </sheetViews>
  <sheetFormatPr defaultColWidth="29.28515625" defaultRowHeight="15" x14ac:dyDescent="0.25"/>
  <cols>
    <col min="1" max="1" width="7.28515625" style="177" customWidth="1"/>
    <col min="2" max="2" width="32.5703125" style="177" customWidth="1"/>
    <col min="3" max="3" width="10.85546875" style="177" customWidth="1"/>
    <col min="4" max="4" width="18.28515625" style="177" customWidth="1"/>
    <col min="5" max="5" width="11.140625" style="177" customWidth="1"/>
    <col min="6" max="7" width="14.140625" style="177" customWidth="1"/>
    <col min="8" max="8" width="7.28515625" style="177" hidden="1" customWidth="1"/>
    <col min="9" max="9" width="32.5703125" style="177" hidden="1" customWidth="1"/>
    <col min="10" max="10" width="10.85546875" style="177" hidden="1" customWidth="1"/>
    <col min="11" max="11" width="18.28515625" style="177" hidden="1" customWidth="1"/>
    <col min="12" max="12" width="11.140625" style="177" hidden="1" customWidth="1"/>
    <col min="13" max="13" width="14.140625" style="177" hidden="1" customWidth="1"/>
    <col min="14" max="14" width="14.140625" style="177" customWidth="1"/>
    <col min="15" max="238" width="8.140625" style="177" customWidth="1"/>
    <col min="239" max="239" width="7.28515625" style="177" customWidth="1"/>
    <col min="240" max="16384" width="29.28515625" style="177"/>
  </cols>
  <sheetData>
    <row r="1" spans="1:14" x14ac:dyDescent="0.2">
      <c r="E1" s="452"/>
      <c r="F1" s="452"/>
      <c r="G1" s="216"/>
      <c r="H1" s="180"/>
      <c r="L1" s="452"/>
      <c r="M1" s="452"/>
      <c r="N1" s="216"/>
    </row>
    <row r="2" spans="1:14" s="181" customFormat="1" ht="14.25" x14ac:dyDescent="0.25">
      <c r="A2" s="444" t="s">
        <v>75</v>
      </c>
      <c r="B2" s="444"/>
      <c r="C2" s="444"/>
      <c r="D2" s="444"/>
      <c r="E2" s="444"/>
      <c r="F2" s="444"/>
      <c r="G2" s="182"/>
      <c r="H2" s="444" t="s">
        <v>75</v>
      </c>
      <c r="I2" s="444"/>
      <c r="J2" s="444"/>
      <c r="K2" s="444"/>
      <c r="L2" s="444"/>
      <c r="M2" s="444"/>
      <c r="N2" s="182"/>
    </row>
    <row r="3" spans="1:14" s="181" customFormat="1" ht="14.25" x14ac:dyDescent="0.25">
      <c r="A3" s="439" t="s">
        <v>188</v>
      </c>
      <c r="B3" s="439"/>
      <c r="C3" s="439"/>
      <c r="D3" s="439"/>
      <c r="E3" s="439"/>
      <c r="F3" s="439"/>
      <c r="G3" s="182"/>
      <c r="H3" s="439" t="s">
        <v>188</v>
      </c>
      <c r="I3" s="439"/>
      <c r="J3" s="439"/>
      <c r="K3" s="439"/>
      <c r="L3" s="439"/>
      <c r="M3" s="439"/>
      <c r="N3" s="182"/>
    </row>
    <row r="4" spans="1:14" ht="15" customHeight="1" x14ac:dyDescent="0.25">
      <c r="G4" s="453"/>
      <c r="H4" s="453"/>
      <c r="I4" s="453"/>
      <c r="J4" s="453"/>
      <c r="K4" s="453"/>
      <c r="L4" s="453"/>
      <c r="M4" s="453"/>
      <c r="N4" s="453"/>
    </row>
    <row r="5" spans="1:14" x14ac:dyDescent="0.25">
      <c r="B5" s="181"/>
      <c r="C5" s="207"/>
      <c r="D5" s="207"/>
      <c r="I5" s="181"/>
      <c r="J5" s="207"/>
      <c r="K5" s="207"/>
    </row>
    <row r="6" spans="1:14" ht="15.75" thickBot="1" x14ac:dyDescent="0.3">
      <c r="B6" s="207"/>
      <c r="C6" s="207"/>
      <c r="D6" s="207"/>
      <c r="E6" s="435" t="s">
        <v>40</v>
      </c>
      <c r="F6" s="435"/>
      <c r="I6" s="207"/>
      <c r="J6" s="207"/>
      <c r="K6" s="207"/>
      <c r="L6" s="435" t="s">
        <v>40</v>
      </c>
      <c r="M6" s="435"/>
    </row>
    <row r="7" spans="1:14" x14ac:dyDescent="0.25">
      <c r="A7" s="440" t="s">
        <v>9</v>
      </c>
      <c r="B7" s="442" t="s">
        <v>10</v>
      </c>
      <c r="C7" s="442" t="s">
        <v>12</v>
      </c>
      <c r="D7" s="442" t="s">
        <v>51</v>
      </c>
      <c r="E7" s="442" t="s">
        <v>52</v>
      </c>
      <c r="F7" s="442" t="s">
        <v>53</v>
      </c>
      <c r="H7" s="442" t="s">
        <v>9</v>
      </c>
      <c r="I7" s="442" t="s">
        <v>10</v>
      </c>
      <c r="J7" s="442" t="s">
        <v>12</v>
      </c>
      <c r="K7" s="442" t="s">
        <v>51</v>
      </c>
      <c r="L7" s="442" t="s">
        <v>52</v>
      </c>
      <c r="M7" s="442" t="s">
        <v>53</v>
      </c>
    </row>
    <row r="8" spans="1:14" ht="15.75" thickBot="1" x14ac:dyDescent="0.3">
      <c r="A8" s="441"/>
      <c r="B8" s="443"/>
      <c r="C8" s="443"/>
      <c r="D8" s="443"/>
      <c r="E8" s="443"/>
      <c r="F8" s="443"/>
      <c r="H8" s="443"/>
      <c r="I8" s="443"/>
      <c r="J8" s="443"/>
      <c r="K8" s="443"/>
      <c r="L8" s="443"/>
      <c r="M8" s="443"/>
    </row>
    <row r="9" spans="1:14" ht="15.75" thickBot="1" x14ac:dyDescent="0.3">
      <c r="A9" s="188">
        <v>1</v>
      </c>
      <c r="B9" s="188">
        <v>2</v>
      </c>
      <c r="C9" s="188">
        <v>3</v>
      </c>
      <c r="D9" s="188">
        <v>4</v>
      </c>
      <c r="E9" s="188">
        <v>5</v>
      </c>
      <c r="F9" s="188">
        <v>6</v>
      </c>
      <c r="H9" s="188">
        <v>1</v>
      </c>
      <c r="I9" s="188">
        <v>2</v>
      </c>
      <c r="J9" s="188">
        <v>3</v>
      </c>
      <c r="K9" s="188">
        <v>4</v>
      </c>
      <c r="L9" s="188">
        <v>5</v>
      </c>
      <c r="M9" s="188">
        <v>6</v>
      </c>
    </row>
    <row r="10" spans="1:14" x14ac:dyDescent="0.25">
      <c r="A10" s="191">
        <v>1</v>
      </c>
      <c r="B10" s="192" t="s">
        <v>81</v>
      </c>
      <c r="C10" s="53">
        <v>2</v>
      </c>
      <c r="D10" s="193">
        <f>'№1 З.пл.'!G8</f>
        <v>0</v>
      </c>
      <c r="E10" s="217">
        <v>0.30399999999999999</v>
      </c>
      <c r="F10" s="195">
        <f>D10*E10*C10</f>
        <v>0</v>
      </c>
      <c r="H10" s="191">
        <v>1</v>
      </c>
      <c r="I10" s="192" t="s">
        <v>81</v>
      </c>
      <c r="J10" s="53">
        <v>2</v>
      </c>
      <c r="K10" s="193">
        <v>118390.80459770115</v>
      </c>
      <c r="L10" s="217">
        <v>0.30399999999999999</v>
      </c>
      <c r="M10" s="195">
        <f>K10*L10*J10</f>
        <v>71981.6091954023</v>
      </c>
    </row>
    <row r="11" spans="1:14" x14ac:dyDescent="0.25">
      <c r="A11" s="191">
        <v>2</v>
      </c>
      <c r="B11" s="192" t="s">
        <v>82</v>
      </c>
      <c r="C11" s="53">
        <v>4</v>
      </c>
      <c r="D11" s="193">
        <f>'№1 З.пл.'!G9</f>
        <v>0</v>
      </c>
      <c r="E11" s="217">
        <v>0.30399999999999999</v>
      </c>
      <c r="F11" s="195">
        <f>D11*E11*C11</f>
        <v>0</v>
      </c>
      <c r="H11" s="191">
        <v>2</v>
      </c>
      <c r="I11" s="192" t="s">
        <v>82</v>
      </c>
      <c r="J11" s="53">
        <v>4</v>
      </c>
      <c r="K11" s="193">
        <v>98850.574712643676</v>
      </c>
      <c r="L11" s="217">
        <v>0.30399999999999999</v>
      </c>
      <c r="M11" s="195">
        <f>K11*L11*J11</f>
        <v>120202.29885057471</v>
      </c>
    </row>
    <row r="12" spans="1:14" x14ac:dyDescent="0.25">
      <c r="A12" s="191">
        <v>3</v>
      </c>
      <c r="B12" s="192" t="s">
        <v>83</v>
      </c>
      <c r="C12" s="53">
        <v>8</v>
      </c>
      <c r="D12" s="193">
        <f>'№1 З.пл.'!G10</f>
        <v>0</v>
      </c>
      <c r="E12" s="217">
        <v>0.30399999999999999</v>
      </c>
      <c r="F12" s="195">
        <f>D12*E12*C12</f>
        <v>0</v>
      </c>
      <c r="H12" s="191">
        <v>3</v>
      </c>
      <c r="I12" s="192" t="s">
        <v>83</v>
      </c>
      <c r="J12" s="53">
        <v>8</v>
      </c>
      <c r="K12" s="193">
        <v>85057.471264367821</v>
      </c>
      <c r="L12" s="217">
        <v>0.30399999999999999</v>
      </c>
      <c r="M12" s="195">
        <f>K12*L12*J12</f>
        <v>206859.77011494254</v>
      </c>
    </row>
    <row r="13" spans="1:14" x14ac:dyDescent="0.25">
      <c r="A13" s="197">
        <v>4</v>
      </c>
      <c r="B13" s="402" t="str">
        <f>'№1 З.пл.'!B11</f>
        <v xml:space="preserve">Машинист подъемного агрегата </v>
      </c>
      <c r="C13" s="199">
        <v>2</v>
      </c>
      <c r="D13" s="193">
        <f>'№1 З.пл.'!G11</f>
        <v>0</v>
      </c>
      <c r="E13" s="217">
        <v>0.30399999999999999</v>
      </c>
      <c r="F13" s="195">
        <f>D13*E13*C13</f>
        <v>0</v>
      </c>
      <c r="H13" s="197">
        <v>4</v>
      </c>
      <c r="I13" s="198" t="s">
        <v>207</v>
      </c>
      <c r="J13" s="199">
        <v>2</v>
      </c>
      <c r="K13" s="193">
        <v>50000</v>
      </c>
      <c r="L13" s="217">
        <v>0.30399999999999999</v>
      </c>
      <c r="M13" s="195">
        <f>K13*L13*J13</f>
        <v>30400</v>
      </c>
    </row>
    <row r="14" spans="1:14" ht="15.75" thickBot="1" x14ac:dyDescent="0.3">
      <c r="A14" s="201"/>
      <c r="B14" s="218" t="s">
        <v>5</v>
      </c>
      <c r="C14" s="203"/>
      <c r="D14" s="205"/>
      <c r="E14" s="205"/>
      <c r="F14" s="206">
        <f>SUM(F10:F13)</f>
        <v>0</v>
      </c>
      <c r="H14" s="201"/>
      <c r="I14" s="218" t="s">
        <v>5</v>
      </c>
      <c r="J14" s="203"/>
      <c r="K14" s="205"/>
      <c r="L14" s="205"/>
      <c r="M14" s="206">
        <f>SUM(M10:M13)</f>
        <v>429443.67816091958</v>
      </c>
    </row>
    <row r="18" spans="1:14" s="176" customFormat="1" ht="42" customHeight="1" x14ac:dyDescent="0.25">
      <c r="A18" s="449"/>
      <c r="B18" s="449"/>
      <c r="C18" s="210" t="s">
        <v>139</v>
      </c>
      <c r="D18" s="219"/>
      <c r="E18" s="432"/>
      <c r="F18" s="432"/>
      <c r="G18" s="219"/>
      <c r="H18" s="449"/>
      <c r="I18" s="449"/>
      <c r="J18" s="210"/>
      <c r="K18" s="219"/>
      <c r="L18" s="432"/>
      <c r="M18" s="432"/>
      <c r="N18" s="219"/>
    </row>
    <row r="19" spans="1:14" s="174" customFormat="1" ht="15" customHeight="1" x14ac:dyDescent="0.2">
      <c r="A19" s="450" t="s">
        <v>6</v>
      </c>
      <c r="B19" s="433"/>
      <c r="C19" s="451" t="s">
        <v>8</v>
      </c>
      <c r="D19" s="451"/>
      <c r="E19" s="448" t="s">
        <v>7</v>
      </c>
      <c r="F19" s="448"/>
      <c r="G19" s="220"/>
      <c r="H19" s="450"/>
      <c r="I19" s="450"/>
      <c r="J19" s="451"/>
      <c r="K19" s="451"/>
      <c r="L19" s="448"/>
      <c r="M19" s="448"/>
      <c r="N19" s="220"/>
    </row>
    <row r="24" spans="1:14" x14ac:dyDescent="0.25">
      <c r="F24" s="221"/>
      <c r="M24" s="221"/>
    </row>
  </sheetData>
  <mergeCells count="31">
    <mergeCell ref="H18:I18"/>
    <mergeCell ref="L18:M18"/>
    <mergeCell ref="H19:I19"/>
    <mergeCell ref="J19:K19"/>
    <mergeCell ref="L19:M19"/>
    <mergeCell ref="E6:F6"/>
    <mergeCell ref="E1:F1"/>
    <mergeCell ref="A2:F2"/>
    <mergeCell ref="A3:F3"/>
    <mergeCell ref="M7:M8"/>
    <mergeCell ref="H7:H8"/>
    <mergeCell ref="I7:I8"/>
    <mergeCell ref="J7:J8"/>
    <mergeCell ref="K7:K8"/>
    <mergeCell ref="L7:L8"/>
    <mergeCell ref="L1:M1"/>
    <mergeCell ref="L6:M6"/>
    <mergeCell ref="G4:N4"/>
    <mergeCell ref="H3:M3"/>
    <mergeCell ref="H2:M2"/>
    <mergeCell ref="E19:F19"/>
    <mergeCell ref="A7:A8"/>
    <mergeCell ref="B7:B8"/>
    <mergeCell ref="C7:C8"/>
    <mergeCell ref="D7:D8"/>
    <mergeCell ref="E7:E8"/>
    <mergeCell ref="A18:B18"/>
    <mergeCell ref="A19:B19"/>
    <mergeCell ref="C19:D19"/>
    <mergeCell ref="E18:F18"/>
    <mergeCell ref="F7:F8"/>
  </mergeCells>
  <phoneticPr fontId="40" type="noConversion"/>
  <pageMargins left="0.70866141732283461" right="0.70866141732283461" top="0.15748031496062992" bottom="0.15748031496062992" header="0.31496062992125984" footer="0.31496062992125984"/>
  <pageSetup paperSize="9" scale="9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  <pageSetUpPr fitToPage="1"/>
  </sheetPr>
  <dimension ref="A1:L71"/>
  <sheetViews>
    <sheetView view="pageBreakPreview" topLeftCell="D1" zoomScale="70" zoomScaleSheetLayoutView="70" workbookViewId="0">
      <selection activeCell="R32" sqref="R32"/>
    </sheetView>
  </sheetViews>
  <sheetFormatPr defaultColWidth="18.85546875" defaultRowHeight="15" x14ac:dyDescent="0.25"/>
  <cols>
    <col min="1" max="1" width="18.85546875" style="265"/>
    <col min="2" max="2" width="23" style="265" customWidth="1"/>
    <col min="3" max="16384" width="18.85546875" style="265"/>
  </cols>
  <sheetData>
    <row r="1" spans="1:12" s="222" customFormat="1" x14ac:dyDescent="0.25">
      <c r="I1" s="466"/>
      <c r="J1" s="466"/>
    </row>
    <row r="2" spans="1:12" s="222" customFormat="1" ht="15.75" x14ac:dyDescent="0.25">
      <c r="B2" s="470" t="s">
        <v>189</v>
      </c>
      <c r="C2" s="470"/>
      <c r="D2" s="470"/>
      <c r="E2" s="470"/>
      <c r="F2" s="470"/>
      <c r="G2" s="470"/>
      <c r="H2" s="470"/>
      <c r="I2" s="470"/>
      <c r="J2" s="470"/>
    </row>
    <row r="3" spans="1:12" s="176" customFormat="1" ht="15" customHeight="1" x14ac:dyDescent="0.3">
      <c r="B3" s="469" t="s">
        <v>77</v>
      </c>
      <c r="C3" s="469"/>
      <c r="D3" s="469"/>
      <c r="E3" s="469"/>
      <c r="F3" s="469"/>
      <c r="G3" s="469"/>
      <c r="H3" s="469"/>
      <c r="I3" s="469"/>
      <c r="J3" s="469"/>
    </row>
    <row r="4" spans="1:12" s="176" customFormat="1" ht="15" customHeight="1" x14ac:dyDescent="0.3">
      <c r="B4" s="223"/>
      <c r="C4" s="223"/>
      <c r="D4" s="223"/>
      <c r="E4" s="223"/>
      <c r="F4" s="223"/>
      <c r="G4" s="223"/>
      <c r="H4" s="223"/>
      <c r="I4" s="223"/>
      <c r="J4" s="223"/>
    </row>
    <row r="5" spans="1:12" s="176" customFormat="1" ht="15" hidden="1" customHeight="1" x14ac:dyDescent="0.25">
      <c r="B5" s="224" t="s">
        <v>16</v>
      </c>
      <c r="C5" s="224"/>
      <c r="D5" s="224"/>
      <c r="E5" s="225">
        <f>365/12</f>
        <v>30.416666666666668</v>
      </c>
      <c r="F5" s="224" t="s">
        <v>56</v>
      </c>
      <c r="G5" s="226"/>
      <c r="H5" s="226"/>
      <c r="I5" s="226"/>
      <c r="J5" s="226"/>
    </row>
    <row r="6" spans="1:12" s="176" customFormat="1" ht="15" hidden="1" customHeight="1" x14ac:dyDescent="0.25">
      <c r="B6" s="407" t="s">
        <v>57</v>
      </c>
      <c r="C6" s="407"/>
      <c r="D6" s="407"/>
      <c r="E6" s="224">
        <v>22</v>
      </c>
      <c r="F6" s="224" t="s">
        <v>3</v>
      </c>
      <c r="G6" s="226"/>
      <c r="H6" s="226"/>
      <c r="I6" s="226"/>
      <c r="J6" s="226"/>
    </row>
    <row r="7" spans="1:12" s="176" customFormat="1" ht="15" hidden="1" customHeight="1" thickBot="1" x14ac:dyDescent="0.3">
      <c r="B7" s="407" t="s">
        <v>57</v>
      </c>
      <c r="C7" s="407"/>
      <c r="D7" s="407"/>
      <c r="E7" s="224">
        <v>11</v>
      </c>
      <c r="F7" s="224" t="s">
        <v>3</v>
      </c>
      <c r="G7" s="226"/>
      <c r="H7" s="226"/>
      <c r="I7" s="226"/>
      <c r="J7" s="226"/>
    </row>
    <row r="8" spans="1:12" s="176" customFormat="1" ht="15" customHeight="1" thickBot="1" x14ac:dyDescent="0.3">
      <c r="B8" s="227"/>
      <c r="C8" s="227"/>
      <c r="D8" s="227"/>
      <c r="E8" s="224"/>
      <c r="F8" s="224"/>
      <c r="G8" s="226"/>
      <c r="H8" s="226"/>
      <c r="I8" s="226"/>
      <c r="J8" s="228" t="s">
        <v>17</v>
      </c>
    </row>
    <row r="9" spans="1:12" s="176" customFormat="1" ht="15.75" customHeight="1" thickBot="1" x14ac:dyDescent="0.3">
      <c r="A9" s="454" t="s">
        <v>0</v>
      </c>
      <c r="B9" s="457" t="s">
        <v>1</v>
      </c>
      <c r="C9" s="454" t="s">
        <v>45</v>
      </c>
      <c r="D9" s="459" t="s">
        <v>59</v>
      </c>
      <c r="E9" s="461" t="s">
        <v>58</v>
      </c>
      <c r="F9" s="462"/>
      <c r="G9" s="454" t="s">
        <v>37</v>
      </c>
      <c r="H9" s="454" t="s">
        <v>35</v>
      </c>
      <c r="I9" s="454" t="s">
        <v>18</v>
      </c>
      <c r="J9" s="467" t="s">
        <v>36</v>
      </c>
      <c r="K9" s="464" t="s">
        <v>305</v>
      </c>
      <c r="L9" s="210"/>
    </row>
    <row r="10" spans="1:12" s="231" customFormat="1" ht="67.5" customHeight="1" thickBot="1" x14ac:dyDescent="0.25">
      <c r="A10" s="455"/>
      <c r="B10" s="458"/>
      <c r="C10" s="455"/>
      <c r="D10" s="460"/>
      <c r="E10" s="229" t="s">
        <v>55</v>
      </c>
      <c r="F10" s="230" t="s">
        <v>54</v>
      </c>
      <c r="G10" s="455"/>
      <c r="H10" s="455"/>
      <c r="I10" s="455"/>
      <c r="J10" s="468"/>
      <c r="K10" s="465"/>
      <c r="L10" s="323"/>
    </row>
    <row r="11" spans="1:12" s="236" customFormat="1" thickBot="1" x14ac:dyDescent="0.25">
      <c r="A11" s="232">
        <v>1</v>
      </c>
      <c r="B11" s="229">
        <v>2</v>
      </c>
      <c r="C11" s="233">
        <v>3</v>
      </c>
      <c r="D11" s="233">
        <v>4</v>
      </c>
      <c r="E11" s="234">
        <v>5</v>
      </c>
      <c r="F11" s="235">
        <v>6</v>
      </c>
      <c r="G11" s="233">
        <v>7</v>
      </c>
      <c r="H11" s="233">
        <v>8</v>
      </c>
      <c r="I11" s="233">
        <v>9</v>
      </c>
      <c r="J11" s="235">
        <v>10</v>
      </c>
      <c r="K11" s="333">
        <v>11</v>
      </c>
      <c r="L11" s="324"/>
    </row>
    <row r="12" spans="1:12" s="245" customFormat="1" ht="28.15" customHeight="1" x14ac:dyDescent="0.25">
      <c r="A12" s="237">
        <v>1</v>
      </c>
      <c r="B12" s="238" t="s">
        <v>86</v>
      </c>
      <c r="C12" s="239">
        <v>1</v>
      </c>
      <c r="D12" s="240">
        <v>669.16666666666674</v>
      </c>
      <c r="E12" s="239"/>
      <c r="F12" s="241"/>
      <c r="G12" s="242" t="e">
        <f>'№3.1. ПРЦ УПА'!E78</f>
        <v>#DIV/0!</v>
      </c>
      <c r="H12" s="243" t="e">
        <f>D12*G12</f>
        <v>#DIV/0!</v>
      </c>
      <c r="I12" s="244">
        <v>1</v>
      </c>
      <c r="J12" s="321" t="e">
        <f>H12*I12</f>
        <v>#DIV/0!</v>
      </c>
      <c r="K12" s="335" t="s">
        <v>313</v>
      </c>
      <c r="L12" s="325"/>
    </row>
    <row r="13" spans="1:12" s="245" customFormat="1" ht="28.15" customHeight="1" x14ac:dyDescent="0.25">
      <c r="A13" s="237">
        <v>2</v>
      </c>
      <c r="B13" s="246" t="s">
        <v>209</v>
      </c>
      <c r="C13" s="247">
        <v>1</v>
      </c>
      <c r="D13" s="240">
        <v>334.58333333333337</v>
      </c>
      <c r="E13" s="247"/>
      <c r="F13" s="248"/>
      <c r="G13" s="249">
        <v>1300</v>
      </c>
      <c r="H13" s="243"/>
      <c r="I13" s="250">
        <v>1</v>
      </c>
      <c r="J13" s="321">
        <f>H13*I13</f>
        <v>0</v>
      </c>
      <c r="K13" s="336"/>
      <c r="L13" s="325"/>
    </row>
    <row r="14" spans="1:12" s="245" customFormat="1" ht="28.15" customHeight="1" thickBot="1" x14ac:dyDescent="0.3">
      <c r="A14" s="237"/>
      <c r="B14" s="251"/>
      <c r="C14" s="252"/>
      <c r="D14" s="240"/>
      <c r="E14" s="247"/>
      <c r="F14" s="248"/>
      <c r="G14" s="253"/>
      <c r="H14" s="243"/>
      <c r="I14" s="250"/>
      <c r="J14" s="321"/>
      <c r="K14" s="337"/>
      <c r="L14" s="325"/>
    </row>
    <row r="15" spans="1:12" s="245" customFormat="1" ht="20.25" customHeight="1" thickBot="1" x14ac:dyDescent="0.3">
      <c r="A15" s="254"/>
      <c r="B15" s="255" t="s">
        <v>15</v>
      </c>
      <c r="C15" s="256"/>
      <c r="D15" s="256"/>
      <c r="E15" s="256"/>
      <c r="F15" s="257"/>
      <c r="G15" s="256"/>
      <c r="H15" s="258"/>
      <c r="I15" s="258"/>
      <c r="J15" s="322" t="e">
        <f>SUM(J12:J14)</f>
        <v>#DIV/0!</v>
      </c>
      <c r="K15" s="334"/>
      <c r="L15" s="326"/>
    </row>
    <row r="16" spans="1:12" s="176" customFormat="1" x14ac:dyDescent="0.25">
      <c r="J16" s="259"/>
      <c r="K16" s="245"/>
      <c r="L16" s="245"/>
    </row>
    <row r="17" spans="1:10" s="176" customFormat="1" ht="22.5" customHeight="1" x14ac:dyDescent="0.25">
      <c r="A17" s="260"/>
      <c r="B17" s="456"/>
      <c r="C17" s="456"/>
      <c r="D17" s="456"/>
      <c r="E17" s="456"/>
      <c r="F17" s="456"/>
      <c r="G17" s="456"/>
      <c r="H17" s="456"/>
      <c r="I17" s="261"/>
      <c r="J17" s="261"/>
    </row>
    <row r="18" spans="1:10" s="176" customFormat="1" x14ac:dyDescent="0.25">
      <c r="A18" s="260"/>
      <c r="B18" s="456"/>
      <c r="C18" s="456"/>
      <c r="D18" s="456"/>
      <c r="E18" s="456"/>
      <c r="F18" s="456"/>
      <c r="G18" s="456"/>
      <c r="H18" s="456"/>
      <c r="I18" s="261"/>
      <c r="J18" s="261"/>
    </row>
    <row r="19" spans="1:10" s="176" customFormat="1" x14ac:dyDescent="0.25">
      <c r="H19" s="261"/>
      <c r="I19" s="261"/>
      <c r="J19" s="261"/>
    </row>
    <row r="20" spans="1:10" s="176" customFormat="1" x14ac:dyDescent="0.25">
      <c r="H20" s="261"/>
      <c r="I20" s="261"/>
      <c r="J20" s="261"/>
    </row>
    <row r="21" spans="1:10" s="176" customFormat="1" hidden="1" x14ac:dyDescent="0.25">
      <c r="H21" s="261"/>
      <c r="I21" s="261"/>
      <c r="J21" s="261"/>
    </row>
    <row r="22" spans="1:10" s="176" customFormat="1" ht="36" customHeight="1" x14ac:dyDescent="0.25">
      <c r="B22" s="449"/>
      <c r="C22" s="449"/>
      <c r="D22" s="449"/>
      <c r="E22" s="449"/>
      <c r="F22" s="432"/>
      <c r="G22" s="432"/>
      <c r="H22" s="261"/>
      <c r="I22" s="463"/>
      <c r="J22" s="463"/>
    </row>
    <row r="23" spans="1:10" s="174" customFormat="1" ht="12.75" x14ac:dyDescent="0.2">
      <c r="B23" s="450" t="s">
        <v>6</v>
      </c>
      <c r="C23" s="450"/>
      <c r="D23" s="450"/>
      <c r="E23" s="450"/>
      <c r="F23" s="448" t="s">
        <v>19</v>
      </c>
      <c r="G23" s="448"/>
      <c r="I23" s="448" t="s">
        <v>7</v>
      </c>
      <c r="J23" s="448"/>
    </row>
    <row r="24" spans="1:10" s="176" customFormat="1" x14ac:dyDescent="0.25">
      <c r="J24" s="259"/>
    </row>
    <row r="25" spans="1:10" s="262" customFormat="1" ht="18.75" x14ac:dyDescent="0.3">
      <c r="H25" s="263"/>
      <c r="J25" s="264"/>
    </row>
    <row r="26" spans="1:10" x14ac:dyDescent="0.25">
      <c r="J26" s="266"/>
    </row>
    <row r="27" spans="1:10" x14ac:dyDescent="0.25">
      <c r="J27" s="266"/>
    </row>
    <row r="28" spans="1:10" ht="15.75" x14ac:dyDescent="0.25">
      <c r="A28" s="170"/>
      <c r="H28" s="267"/>
      <c r="J28" s="266"/>
    </row>
    <row r="29" spans="1:10" x14ac:dyDescent="0.25">
      <c r="J29" s="266"/>
    </row>
    <row r="30" spans="1:10" x14ac:dyDescent="0.25">
      <c r="J30" s="266"/>
    </row>
    <row r="31" spans="1:10" x14ac:dyDescent="0.25">
      <c r="J31" s="266"/>
    </row>
    <row r="33" spans="1:10" x14ac:dyDescent="0.25">
      <c r="A33" s="268"/>
    </row>
    <row r="34" spans="1:10" x14ac:dyDescent="0.25">
      <c r="A34" s="268"/>
      <c r="B34" s="269"/>
      <c r="C34" s="270"/>
      <c r="D34" s="270"/>
      <c r="E34" s="270"/>
      <c r="F34" s="271"/>
      <c r="G34" s="272"/>
      <c r="H34" s="271"/>
      <c r="I34" s="271"/>
      <c r="J34" s="273"/>
    </row>
    <row r="35" spans="1:10" x14ac:dyDescent="0.25">
      <c r="A35" s="274"/>
      <c r="B35" s="269"/>
      <c r="C35" s="270"/>
      <c r="D35" s="270"/>
      <c r="E35" s="270"/>
      <c r="F35" s="271"/>
      <c r="G35" s="272"/>
      <c r="H35" s="271"/>
      <c r="I35" s="271"/>
      <c r="J35" s="273"/>
    </row>
    <row r="36" spans="1:10" x14ac:dyDescent="0.25">
      <c r="B36" s="269"/>
      <c r="C36" s="270"/>
      <c r="D36" s="270"/>
      <c r="E36" s="270"/>
      <c r="F36" s="271"/>
      <c r="G36" s="272"/>
      <c r="H36" s="271"/>
      <c r="I36" s="271"/>
      <c r="J36" s="273"/>
    </row>
    <row r="38" spans="1:10" ht="46.5" customHeight="1" x14ac:dyDescent="0.25"/>
    <row r="47" spans="1:10" x14ac:dyDescent="0.25">
      <c r="B47" s="268"/>
      <c r="C47" s="268"/>
      <c r="D47" s="268"/>
      <c r="E47" s="268"/>
      <c r="F47" s="268"/>
      <c r="G47" s="268"/>
      <c r="H47" s="268"/>
      <c r="I47" s="268"/>
      <c r="J47" s="268"/>
    </row>
    <row r="48" spans="1:10" x14ac:dyDescent="0.25">
      <c r="B48" s="268"/>
      <c r="C48" s="268"/>
      <c r="D48" s="268"/>
      <c r="E48" s="268"/>
      <c r="F48" s="268"/>
      <c r="G48" s="268"/>
      <c r="H48" s="275"/>
      <c r="I48" s="275"/>
      <c r="J48" s="268"/>
    </row>
    <row r="49" spans="2:10" x14ac:dyDescent="0.25">
      <c r="B49" s="268"/>
      <c r="C49" s="268"/>
      <c r="D49" s="268"/>
      <c r="E49" s="268"/>
      <c r="F49" s="268"/>
      <c r="G49" s="268"/>
      <c r="H49" s="275"/>
      <c r="I49" s="275"/>
      <c r="J49" s="268"/>
    </row>
    <row r="50" spans="2:10" x14ac:dyDescent="0.25">
      <c r="B50" s="268"/>
      <c r="C50" s="268"/>
      <c r="D50" s="268"/>
      <c r="E50" s="268"/>
      <c r="F50" s="268"/>
      <c r="G50" s="268"/>
      <c r="H50" s="275"/>
      <c r="I50" s="275"/>
      <c r="J50" s="268"/>
    </row>
    <row r="51" spans="2:10" x14ac:dyDescent="0.25">
      <c r="B51" s="268"/>
      <c r="C51" s="268"/>
      <c r="D51" s="268"/>
      <c r="E51" s="268"/>
      <c r="F51" s="268"/>
      <c r="G51" s="268"/>
      <c r="H51" s="276"/>
      <c r="I51" s="276"/>
      <c r="J51" s="268"/>
    </row>
    <row r="52" spans="2:10" x14ac:dyDescent="0.25">
      <c r="B52" s="268"/>
      <c r="C52" s="268"/>
      <c r="D52" s="268"/>
      <c r="E52" s="268"/>
      <c r="F52" s="268"/>
      <c r="G52" s="268"/>
      <c r="H52" s="276"/>
      <c r="I52" s="276"/>
      <c r="J52" s="268"/>
    </row>
    <row r="53" spans="2:10" x14ac:dyDescent="0.25">
      <c r="B53" s="268"/>
      <c r="C53" s="268"/>
      <c r="D53" s="268"/>
      <c r="E53" s="268"/>
      <c r="F53" s="268"/>
      <c r="G53" s="268"/>
      <c r="H53" s="276"/>
      <c r="I53" s="276"/>
      <c r="J53" s="268"/>
    </row>
    <row r="54" spans="2:10" x14ac:dyDescent="0.25">
      <c r="B54" s="268"/>
      <c r="C54" s="268"/>
      <c r="D54" s="268"/>
      <c r="E54" s="268"/>
      <c r="F54" s="268"/>
      <c r="G54" s="268"/>
      <c r="H54" s="276"/>
      <c r="I54" s="276"/>
      <c r="J54" s="268"/>
    </row>
    <row r="55" spans="2:10" x14ac:dyDescent="0.25">
      <c r="B55" s="268"/>
      <c r="C55" s="268"/>
      <c r="D55" s="268"/>
      <c r="E55" s="268"/>
      <c r="F55" s="268"/>
      <c r="G55" s="268"/>
      <c r="H55" s="268"/>
      <c r="I55" s="268"/>
      <c r="J55" s="268"/>
    </row>
    <row r="56" spans="2:10" x14ac:dyDescent="0.25">
      <c r="B56" s="268"/>
      <c r="C56" s="268"/>
      <c r="D56" s="268"/>
      <c r="E56" s="268"/>
      <c r="F56" s="268"/>
      <c r="G56" s="268"/>
      <c r="H56" s="268"/>
      <c r="I56" s="268"/>
      <c r="J56" s="268"/>
    </row>
    <row r="57" spans="2:10" x14ac:dyDescent="0.25">
      <c r="B57" s="268"/>
      <c r="C57" s="268"/>
      <c r="D57" s="268"/>
      <c r="E57" s="268"/>
      <c r="F57" s="268"/>
      <c r="G57" s="268"/>
      <c r="H57" s="268"/>
      <c r="I57" s="268"/>
      <c r="J57" s="268"/>
    </row>
    <row r="58" spans="2:10" x14ac:dyDescent="0.25">
      <c r="B58" s="268"/>
      <c r="C58" s="268"/>
      <c r="D58" s="268"/>
      <c r="E58" s="268"/>
      <c r="F58" s="268"/>
      <c r="G58" s="268"/>
      <c r="H58" s="276"/>
      <c r="I58" s="276"/>
      <c r="J58" s="268"/>
    </row>
    <row r="59" spans="2:10" x14ac:dyDescent="0.25">
      <c r="B59" s="268"/>
      <c r="C59" s="268"/>
      <c r="D59" s="268"/>
      <c r="E59" s="268"/>
      <c r="F59" s="268"/>
      <c r="G59" s="268"/>
      <c r="H59" s="277"/>
      <c r="I59" s="277"/>
      <c r="J59" s="268"/>
    </row>
    <row r="62" spans="2:10" x14ac:dyDescent="0.25">
      <c r="B62" s="278"/>
      <c r="C62" s="268"/>
      <c r="D62" s="268"/>
      <c r="E62" s="268"/>
      <c r="F62" s="268"/>
      <c r="G62" s="268"/>
    </row>
    <row r="63" spans="2:10" x14ac:dyDescent="0.25">
      <c r="B63" s="268"/>
      <c r="C63" s="268"/>
      <c r="D63" s="268"/>
      <c r="E63" s="268"/>
      <c r="F63" s="268"/>
      <c r="G63" s="268"/>
    </row>
    <row r="64" spans="2:10" x14ac:dyDescent="0.25">
      <c r="B64" s="268"/>
      <c r="C64" s="268"/>
      <c r="D64" s="268"/>
      <c r="E64" s="268"/>
      <c r="F64" s="279"/>
      <c r="G64" s="268"/>
    </row>
    <row r="71" spans="2:10" x14ac:dyDescent="0.25">
      <c r="B71" s="268"/>
      <c r="C71" s="268"/>
      <c r="D71" s="268"/>
      <c r="E71" s="268"/>
      <c r="F71" s="268"/>
      <c r="G71" s="268"/>
      <c r="H71" s="268"/>
      <c r="I71" s="268"/>
      <c r="J71" s="268"/>
    </row>
  </sheetData>
  <mergeCells count="23">
    <mergeCell ref="K9:K10"/>
    <mergeCell ref="I1:J1"/>
    <mergeCell ref="I9:I10"/>
    <mergeCell ref="J9:J10"/>
    <mergeCell ref="B3:J3"/>
    <mergeCell ref="B6:D6"/>
    <mergeCell ref="B2:J2"/>
    <mergeCell ref="B7:D7"/>
    <mergeCell ref="I22:J22"/>
    <mergeCell ref="I23:J23"/>
    <mergeCell ref="F23:G23"/>
    <mergeCell ref="F22:G22"/>
    <mergeCell ref="B22:E22"/>
    <mergeCell ref="B23:E23"/>
    <mergeCell ref="A9:A10"/>
    <mergeCell ref="B17:H17"/>
    <mergeCell ref="B18:H18"/>
    <mergeCell ref="B9:B10"/>
    <mergeCell ref="H9:H10"/>
    <mergeCell ref="C9:C10"/>
    <mergeCell ref="G9:G10"/>
    <mergeCell ref="D9:D10"/>
    <mergeCell ref="E9:F9"/>
  </mergeCells>
  <phoneticPr fontId="40" type="noConversion"/>
  <printOptions horizontalCentered="1"/>
  <pageMargins left="0.31496062992125984" right="0.15748031496062992" top="0.74803149606299213" bottom="0.74803149606299213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6"/>
  <sheetViews>
    <sheetView view="pageBreakPreview" topLeftCell="A7" zoomScale="85" zoomScaleSheetLayoutView="85" workbookViewId="0">
      <pane xSplit="3" ySplit="4" topLeftCell="D47" activePane="bottomRight" state="frozen"/>
      <selection activeCell="A7" sqref="A7"/>
      <selection pane="topRight" activeCell="D7" sqref="D7"/>
      <selection pane="bottomLeft" activeCell="A11" sqref="A11"/>
      <selection pane="bottomRight" activeCell="H71" sqref="H71"/>
    </sheetView>
  </sheetViews>
  <sheetFormatPr defaultColWidth="9.140625" defaultRowHeight="15" x14ac:dyDescent="0.25"/>
  <cols>
    <col min="1" max="1" width="6.85546875" style="45" customWidth="1"/>
    <col min="2" max="2" width="36" style="45" customWidth="1"/>
    <col min="3" max="3" width="10.140625" style="45" customWidth="1"/>
    <col min="4" max="4" width="11.5703125" style="45" customWidth="1"/>
    <col min="5" max="5" width="14.140625" style="45" customWidth="1"/>
    <col min="6" max="8" width="14.5703125" style="45" customWidth="1"/>
    <col min="9" max="9" width="1.85546875" style="45" customWidth="1"/>
    <col min="10" max="15" width="9.140625" style="73"/>
    <col min="16" max="16384" width="9.140625" style="45"/>
  </cols>
  <sheetData>
    <row r="1" spans="1:15" x14ac:dyDescent="0.25">
      <c r="D1" s="474"/>
      <c r="E1" s="474"/>
      <c r="F1" s="474"/>
      <c r="G1" s="474"/>
      <c r="H1" s="474"/>
    </row>
    <row r="3" spans="1:15" x14ac:dyDescent="0.25">
      <c r="A3" s="475" t="s">
        <v>140</v>
      </c>
      <c r="B3" s="475"/>
      <c r="C3" s="475"/>
      <c r="D3" s="475"/>
      <c r="E3" s="475"/>
      <c r="F3" s="475"/>
      <c r="G3" s="475"/>
      <c r="H3" s="475"/>
    </row>
    <row r="4" spans="1:15" ht="22.5" customHeight="1" x14ac:dyDescent="0.25">
      <c r="A4" s="476" t="s">
        <v>38</v>
      </c>
      <c r="B4" s="476"/>
      <c r="C4" s="476"/>
      <c r="D4" s="476"/>
      <c r="E4" s="476"/>
      <c r="F4" s="476"/>
      <c r="G4" s="476"/>
      <c r="H4" s="476"/>
    </row>
    <row r="5" spans="1:15" x14ac:dyDescent="0.25">
      <c r="A5" s="9"/>
      <c r="B5" s="9"/>
      <c r="C5" s="9"/>
      <c r="D5" s="9"/>
      <c r="E5" s="9"/>
      <c r="F5" s="9"/>
      <c r="G5" s="9"/>
    </row>
    <row r="6" spans="1:15" ht="15.75" thickBot="1" x14ac:dyDescent="0.3">
      <c r="A6" s="10"/>
      <c r="B6" s="11"/>
      <c r="C6" s="10"/>
      <c r="D6" s="10"/>
      <c r="E6" s="10"/>
      <c r="F6" s="10"/>
      <c r="G6" s="477" t="s">
        <v>22</v>
      </c>
      <c r="H6" s="477"/>
    </row>
    <row r="7" spans="1:15" ht="15.75" thickBot="1" x14ac:dyDescent="0.3">
      <c r="A7" s="478" t="s">
        <v>0</v>
      </c>
      <c r="B7" s="478" t="s">
        <v>20</v>
      </c>
      <c r="C7" s="478" t="s">
        <v>21</v>
      </c>
      <c r="D7" s="481" t="s">
        <v>60</v>
      </c>
      <c r="E7" s="481" t="s">
        <v>23</v>
      </c>
      <c r="F7" s="478" t="s">
        <v>49</v>
      </c>
      <c r="G7" s="484" t="s">
        <v>46</v>
      </c>
      <c r="H7" s="485"/>
    </row>
    <row r="8" spans="1:15" s="14" customFormat="1" ht="60" customHeight="1" thickBot="1" x14ac:dyDescent="0.25">
      <c r="A8" s="479"/>
      <c r="B8" s="479"/>
      <c r="C8" s="480"/>
      <c r="D8" s="482"/>
      <c r="E8" s="483"/>
      <c r="F8" s="480"/>
      <c r="G8" s="13" t="s">
        <v>47</v>
      </c>
      <c r="H8" s="13" t="s">
        <v>48</v>
      </c>
      <c r="J8" s="74"/>
      <c r="K8" s="74"/>
      <c r="L8" s="74"/>
      <c r="M8" s="74" t="s">
        <v>49</v>
      </c>
      <c r="N8" s="74"/>
      <c r="O8" s="74"/>
    </row>
    <row r="9" spans="1:15" s="47" customFormat="1" ht="10.5" hidden="1" customHeight="1" thickBot="1" x14ac:dyDescent="0.25">
      <c r="A9" s="20"/>
      <c r="B9" s="480"/>
      <c r="C9" s="21"/>
      <c r="D9" s="483"/>
      <c r="E9" s="22"/>
      <c r="F9" s="18"/>
      <c r="G9" s="19"/>
      <c r="H9" s="46"/>
      <c r="J9" s="75"/>
      <c r="K9" s="75"/>
      <c r="L9" s="75"/>
      <c r="M9" s="75"/>
      <c r="N9" s="75"/>
      <c r="O9" s="75"/>
    </row>
    <row r="10" spans="1:15" s="47" customFormat="1" ht="19.5" customHeight="1" thickBot="1" x14ac:dyDescent="0.25">
      <c r="A10" s="15">
        <v>1</v>
      </c>
      <c r="B10" s="15">
        <v>2</v>
      </c>
      <c r="C10" s="15">
        <v>3</v>
      </c>
      <c r="D10" s="15">
        <v>4</v>
      </c>
      <c r="E10" s="15" t="s">
        <v>24</v>
      </c>
      <c r="F10" s="15" t="s">
        <v>25</v>
      </c>
      <c r="G10" s="16" t="s">
        <v>26</v>
      </c>
      <c r="H10" s="17">
        <v>8</v>
      </c>
      <c r="J10" s="75"/>
      <c r="K10" s="75"/>
      <c r="L10" s="75"/>
      <c r="M10" s="75" t="s">
        <v>216</v>
      </c>
      <c r="N10" s="75"/>
      <c r="O10" s="75"/>
    </row>
    <row r="11" spans="1:15" s="48" customFormat="1" ht="15.75" x14ac:dyDescent="0.25">
      <c r="A11" s="76">
        <v>1</v>
      </c>
      <c r="B11" s="77" t="s">
        <v>108</v>
      </c>
      <c r="C11" s="78" t="s">
        <v>85</v>
      </c>
      <c r="D11" s="79">
        <v>12</v>
      </c>
      <c r="E11" s="79">
        <v>1</v>
      </c>
      <c r="F11" s="70">
        <v>2000</v>
      </c>
      <c r="G11" s="80">
        <f>D11*F11</f>
        <v>24000</v>
      </c>
      <c r="H11" s="81">
        <f t="shared" ref="H11:H70" si="0">G11/12</f>
        <v>2000</v>
      </c>
      <c r="J11" s="82"/>
      <c r="K11" s="70">
        <v>401.695875</v>
      </c>
      <c r="L11" s="82"/>
      <c r="M11" s="83">
        <f>F11-K11</f>
        <v>1598.3041250000001</v>
      </c>
      <c r="N11" s="83"/>
      <c r="O11" s="82"/>
    </row>
    <row r="12" spans="1:15" s="48" customFormat="1" ht="15.75" x14ac:dyDescent="0.25">
      <c r="A12" s="84">
        <v>2</v>
      </c>
      <c r="B12" s="85" t="s">
        <v>156</v>
      </c>
      <c r="C12" s="79" t="s">
        <v>85</v>
      </c>
      <c r="D12" s="79">
        <v>1</v>
      </c>
      <c r="E12" s="79">
        <v>1</v>
      </c>
      <c r="F12" s="70">
        <v>8000</v>
      </c>
      <c r="G12" s="80">
        <f t="shared" ref="G12:G70" si="1">D12*F12</f>
        <v>8000</v>
      </c>
      <c r="H12" s="81">
        <f t="shared" si="0"/>
        <v>666.66666666666663</v>
      </c>
      <c r="J12" s="82"/>
      <c r="K12" s="70">
        <v>4590.8100000000004</v>
      </c>
      <c r="L12" s="82"/>
      <c r="M12" s="83">
        <f t="shared" ref="M12:M69" si="2">F12-K12</f>
        <v>3409.1899999999996</v>
      </c>
      <c r="N12" s="83"/>
      <c r="O12" s="82"/>
    </row>
    <row r="13" spans="1:15" s="48" customFormat="1" ht="15.75" x14ac:dyDescent="0.25">
      <c r="A13" s="84">
        <v>3</v>
      </c>
      <c r="B13" s="85" t="s">
        <v>173</v>
      </c>
      <c r="C13" s="79" t="s">
        <v>2</v>
      </c>
      <c r="D13" s="79">
        <v>1</v>
      </c>
      <c r="E13" s="79">
        <v>1</v>
      </c>
      <c r="F13" s="70">
        <v>49236.437249999995</v>
      </c>
      <c r="G13" s="80">
        <f t="shared" si="1"/>
        <v>49236.437249999995</v>
      </c>
      <c r="H13" s="81">
        <f t="shared" si="0"/>
        <v>4103.0364374999999</v>
      </c>
      <c r="J13" s="82"/>
      <c r="K13" s="70">
        <v>49236.437249999995</v>
      </c>
      <c r="L13" s="82"/>
      <c r="M13" s="83">
        <f t="shared" si="2"/>
        <v>0</v>
      </c>
      <c r="N13" s="83"/>
      <c r="O13" s="82"/>
    </row>
    <row r="14" spans="1:15" s="48" customFormat="1" ht="15.75" x14ac:dyDescent="0.25">
      <c r="A14" s="84">
        <v>4</v>
      </c>
      <c r="B14" s="77" t="s">
        <v>116</v>
      </c>
      <c r="C14" s="78" t="s">
        <v>85</v>
      </c>
      <c r="D14" s="79">
        <v>12</v>
      </c>
      <c r="E14" s="79">
        <v>1</v>
      </c>
      <c r="F14" s="70">
        <v>91.816199999999995</v>
      </c>
      <c r="G14" s="80">
        <f t="shared" si="1"/>
        <v>1101.7944</v>
      </c>
      <c r="H14" s="81">
        <f t="shared" si="0"/>
        <v>91.816199999999995</v>
      </c>
      <c r="J14" s="82"/>
      <c r="K14" s="70">
        <v>91.816199999999995</v>
      </c>
      <c r="L14" s="82"/>
      <c r="M14" s="83">
        <f t="shared" si="2"/>
        <v>0</v>
      </c>
      <c r="N14" s="83"/>
      <c r="O14" s="82"/>
    </row>
    <row r="15" spans="1:15" s="48" customFormat="1" ht="15.75" x14ac:dyDescent="0.25">
      <c r="A15" s="84">
        <v>5</v>
      </c>
      <c r="B15" s="77" t="s">
        <v>114</v>
      </c>
      <c r="C15" s="78" t="s">
        <v>119</v>
      </c>
      <c r="D15" s="79">
        <v>12</v>
      </c>
      <c r="E15" s="79">
        <v>1</v>
      </c>
      <c r="F15" s="70">
        <v>172.15537499999999</v>
      </c>
      <c r="G15" s="80">
        <f t="shared" si="1"/>
        <v>2065.8644999999997</v>
      </c>
      <c r="H15" s="81">
        <f t="shared" si="0"/>
        <v>172.15537499999996</v>
      </c>
      <c r="J15" s="82"/>
      <c r="K15" s="70">
        <v>172.15537499999999</v>
      </c>
      <c r="L15" s="82"/>
      <c r="M15" s="83">
        <f t="shared" si="2"/>
        <v>0</v>
      </c>
      <c r="N15" s="83"/>
      <c r="O15" s="82"/>
    </row>
    <row r="16" spans="1:15" s="48" customFormat="1" ht="15.75" x14ac:dyDescent="0.25">
      <c r="A16" s="84">
        <v>6</v>
      </c>
      <c r="B16" s="86" t="s">
        <v>95</v>
      </c>
      <c r="C16" s="78" t="s">
        <v>85</v>
      </c>
      <c r="D16" s="79">
        <v>48</v>
      </c>
      <c r="E16" s="79">
        <v>1</v>
      </c>
      <c r="F16" s="70">
        <v>665.66744999999992</v>
      </c>
      <c r="G16" s="80">
        <f t="shared" si="1"/>
        <v>31952.037599999996</v>
      </c>
      <c r="H16" s="81">
        <f t="shared" si="0"/>
        <v>2662.6697999999997</v>
      </c>
      <c r="J16" s="82"/>
      <c r="K16" s="70">
        <v>665.66744999999992</v>
      </c>
      <c r="L16" s="82"/>
      <c r="M16" s="83">
        <f t="shared" si="2"/>
        <v>0</v>
      </c>
      <c r="N16" s="83"/>
      <c r="O16" s="82"/>
    </row>
    <row r="17" spans="1:15" s="48" customFormat="1" ht="15.75" x14ac:dyDescent="0.25">
      <c r="A17" s="76">
        <v>7</v>
      </c>
      <c r="B17" s="86" t="s">
        <v>96</v>
      </c>
      <c r="C17" s="78" t="s">
        <v>85</v>
      </c>
      <c r="D17" s="79">
        <v>108</v>
      </c>
      <c r="E17" s="79">
        <v>1</v>
      </c>
      <c r="F17" s="70">
        <v>665.66744999999992</v>
      </c>
      <c r="G17" s="80">
        <f t="shared" si="1"/>
        <v>71892.084599999987</v>
      </c>
      <c r="H17" s="81">
        <f t="shared" si="0"/>
        <v>5991.0070499999993</v>
      </c>
      <c r="J17" s="82"/>
      <c r="K17" s="70">
        <v>665.66744999999992</v>
      </c>
      <c r="L17" s="82"/>
      <c r="M17" s="83">
        <f t="shared" si="2"/>
        <v>0</v>
      </c>
      <c r="N17" s="83"/>
      <c r="O17" s="82"/>
    </row>
    <row r="18" spans="1:15" s="48" customFormat="1" ht="15.75" x14ac:dyDescent="0.25">
      <c r="A18" s="84">
        <v>8</v>
      </c>
      <c r="B18" s="87" t="s">
        <v>97</v>
      </c>
      <c r="C18" s="78" t="s">
        <v>85</v>
      </c>
      <c r="D18" s="79">
        <v>60</v>
      </c>
      <c r="E18" s="79">
        <v>1</v>
      </c>
      <c r="F18" s="70">
        <v>665.66744999999992</v>
      </c>
      <c r="G18" s="80">
        <f t="shared" si="1"/>
        <v>39940.046999999991</v>
      </c>
      <c r="H18" s="81">
        <f t="shared" si="0"/>
        <v>3328.3372499999991</v>
      </c>
      <c r="J18" s="82"/>
      <c r="K18" s="70">
        <v>665.66744999999992</v>
      </c>
      <c r="L18" s="82"/>
      <c r="M18" s="83">
        <f t="shared" si="2"/>
        <v>0</v>
      </c>
      <c r="N18" s="83"/>
      <c r="O18" s="82"/>
    </row>
    <row r="19" spans="1:15" s="48" customFormat="1" ht="15.75" x14ac:dyDescent="0.25">
      <c r="A19" s="84">
        <v>9</v>
      </c>
      <c r="B19" s="85" t="s">
        <v>174</v>
      </c>
      <c r="C19" s="79" t="s">
        <v>2</v>
      </c>
      <c r="D19" s="79">
        <v>1</v>
      </c>
      <c r="E19" s="79">
        <v>1</v>
      </c>
      <c r="F19" s="70">
        <v>26397.157499999998</v>
      </c>
      <c r="G19" s="80">
        <f t="shared" si="1"/>
        <v>26397.157499999998</v>
      </c>
      <c r="H19" s="81">
        <f t="shared" si="0"/>
        <v>2199.7631249999999</v>
      </c>
      <c r="J19" s="82"/>
      <c r="K19" s="70">
        <v>26397.157499999998</v>
      </c>
      <c r="L19" s="82"/>
      <c r="M19" s="83">
        <f t="shared" si="2"/>
        <v>0</v>
      </c>
      <c r="N19" s="83"/>
      <c r="O19" s="82"/>
    </row>
    <row r="20" spans="1:15" s="48" customFormat="1" ht="15.75" x14ac:dyDescent="0.25">
      <c r="A20" s="84">
        <v>10</v>
      </c>
      <c r="B20" s="85" t="s">
        <v>130</v>
      </c>
      <c r="C20" s="79" t="s">
        <v>2</v>
      </c>
      <c r="D20" s="79">
        <v>3</v>
      </c>
      <c r="E20" s="79">
        <v>1</v>
      </c>
      <c r="F20" s="70">
        <v>16641.686249999999</v>
      </c>
      <c r="G20" s="80">
        <f t="shared" si="1"/>
        <v>49925.058749999997</v>
      </c>
      <c r="H20" s="81">
        <f t="shared" si="0"/>
        <v>4160.4215624999997</v>
      </c>
      <c r="J20" s="82"/>
      <c r="K20" s="70">
        <v>16641.686249999999</v>
      </c>
      <c r="L20" s="82"/>
      <c r="M20" s="83">
        <f t="shared" si="2"/>
        <v>0</v>
      </c>
      <c r="N20" s="83"/>
      <c r="O20" s="82"/>
    </row>
    <row r="21" spans="1:15" s="48" customFormat="1" ht="15.75" x14ac:dyDescent="0.25">
      <c r="A21" s="84">
        <v>11</v>
      </c>
      <c r="B21" s="85" t="s">
        <v>154</v>
      </c>
      <c r="C21" s="79" t="s">
        <v>85</v>
      </c>
      <c r="D21" s="79">
        <v>3</v>
      </c>
      <c r="E21" s="79">
        <v>1</v>
      </c>
      <c r="F21" s="70">
        <v>8073.02</v>
      </c>
      <c r="G21" s="80">
        <f t="shared" si="1"/>
        <v>24219.06</v>
      </c>
      <c r="H21" s="81">
        <f t="shared" si="0"/>
        <v>2018.2550000000001</v>
      </c>
      <c r="J21" s="82"/>
      <c r="K21" s="70">
        <v>5738.5124999999998</v>
      </c>
      <c r="L21" s="82"/>
      <c r="M21" s="83">
        <f t="shared" si="2"/>
        <v>2334.5075000000006</v>
      </c>
      <c r="N21" s="83"/>
      <c r="O21" s="82"/>
    </row>
    <row r="22" spans="1:15" s="48" customFormat="1" ht="15.75" x14ac:dyDescent="0.25">
      <c r="A22" s="84">
        <v>12</v>
      </c>
      <c r="B22" s="85" t="s">
        <v>158</v>
      </c>
      <c r="C22" s="79" t="s">
        <v>2</v>
      </c>
      <c r="D22" s="79">
        <v>1</v>
      </c>
      <c r="E22" s="79">
        <v>1</v>
      </c>
      <c r="F22" s="70">
        <v>68862.150000000009</v>
      </c>
      <c r="G22" s="80">
        <f t="shared" si="1"/>
        <v>68862.150000000009</v>
      </c>
      <c r="H22" s="81">
        <f t="shared" si="0"/>
        <v>5738.5125000000007</v>
      </c>
      <c r="J22" s="82"/>
      <c r="K22" s="70">
        <v>68862.150000000009</v>
      </c>
      <c r="L22" s="82"/>
      <c r="M22" s="83">
        <f t="shared" si="2"/>
        <v>0</v>
      </c>
      <c r="N22" s="83"/>
      <c r="O22" s="82"/>
    </row>
    <row r="23" spans="1:15" s="48" customFormat="1" ht="15.75" x14ac:dyDescent="0.25">
      <c r="A23" s="84">
        <v>13</v>
      </c>
      <c r="B23" s="85" t="s">
        <v>84</v>
      </c>
      <c r="C23" s="79" t="s">
        <v>2</v>
      </c>
      <c r="D23" s="79">
        <v>1</v>
      </c>
      <c r="E23" s="79">
        <v>1</v>
      </c>
      <c r="F23" s="70">
        <v>22954.05</v>
      </c>
      <c r="G23" s="80">
        <f t="shared" si="1"/>
        <v>22954.05</v>
      </c>
      <c r="H23" s="81">
        <f t="shared" si="0"/>
        <v>1912.8374999999999</v>
      </c>
      <c r="J23" s="82"/>
      <c r="K23" s="70">
        <v>22954.05</v>
      </c>
      <c r="L23" s="82"/>
      <c r="M23" s="83">
        <f t="shared" si="2"/>
        <v>0</v>
      </c>
      <c r="N23" s="83"/>
      <c r="O23" s="82"/>
    </row>
    <row r="24" spans="1:15" s="48" customFormat="1" ht="15.75" x14ac:dyDescent="0.25">
      <c r="A24" s="84">
        <v>14</v>
      </c>
      <c r="B24" s="85" t="s">
        <v>175</v>
      </c>
      <c r="C24" s="79" t="s">
        <v>121</v>
      </c>
      <c r="D24" s="79">
        <v>1</v>
      </c>
      <c r="E24" s="79">
        <v>1</v>
      </c>
      <c r="F24" s="70">
        <v>45908.1</v>
      </c>
      <c r="G24" s="80">
        <f t="shared" si="1"/>
        <v>45908.1</v>
      </c>
      <c r="H24" s="81">
        <f t="shared" si="0"/>
        <v>3825.6749999999997</v>
      </c>
      <c r="J24" s="82"/>
      <c r="K24" s="70">
        <v>45908.1</v>
      </c>
      <c r="L24" s="82"/>
      <c r="M24" s="83">
        <f t="shared" si="2"/>
        <v>0</v>
      </c>
      <c r="N24" s="83"/>
      <c r="O24" s="82"/>
    </row>
    <row r="25" spans="1:15" s="48" customFormat="1" ht="15.75" x14ac:dyDescent="0.25">
      <c r="A25" s="84">
        <v>15</v>
      </c>
      <c r="B25" s="85" t="s">
        <v>176</v>
      </c>
      <c r="C25" s="79" t="s">
        <v>2</v>
      </c>
      <c r="D25" s="79">
        <v>1</v>
      </c>
      <c r="E25" s="79">
        <v>1</v>
      </c>
      <c r="F25" s="70">
        <v>12854.268</v>
      </c>
      <c r="G25" s="80">
        <f t="shared" si="1"/>
        <v>12854.268</v>
      </c>
      <c r="H25" s="81">
        <f t="shared" si="0"/>
        <v>1071.1890000000001</v>
      </c>
      <c r="J25" s="82"/>
      <c r="K25" s="70">
        <v>12854.268</v>
      </c>
      <c r="L25" s="82"/>
      <c r="M25" s="83">
        <f t="shared" si="2"/>
        <v>0</v>
      </c>
      <c r="N25" s="83"/>
      <c r="O25" s="82"/>
    </row>
    <row r="26" spans="1:15" s="48" customFormat="1" ht="15.75" x14ac:dyDescent="0.25">
      <c r="A26" s="76">
        <v>16</v>
      </c>
      <c r="B26" s="85" t="s">
        <v>177</v>
      </c>
      <c r="C26" s="79" t="s">
        <v>2</v>
      </c>
      <c r="D26" s="79">
        <v>1</v>
      </c>
      <c r="E26" s="79">
        <v>1</v>
      </c>
      <c r="F26" s="70">
        <v>25750</v>
      </c>
      <c r="G26" s="80">
        <f t="shared" si="1"/>
        <v>25750</v>
      </c>
      <c r="H26" s="81">
        <f t="shared" si="0"/>
        <v>2145.8333333333335</v>
      </c>
      <c r="J26" s="82"/>
      <c r="K26" s="70">
        <v>10329.322499999998</v>
      </c>
      <c r="L26" s="82"/>
      <c r="M26" s="83">
        <f t="shared" si="2"/>
        <v>15420.677500000002</v>
      </c>
      <c r="N26" s="83"/>
      <c r="O26" s="82"/>
    </row>
    <row r="27" spans="1:15" s="48" customFormat="1" ht="15.75" x14ac:dyDescent="0.25">
      <c r="A27" s="84">
        <v>17</v>
      </c>
      <c r="B27" s="77" t="s">
        <v>115</v>
      </c>
      <c r="C27" s="78" t="s">
        <v>119</v>
      </c>
      <c r="D27" s="79">
        <v>12</v>
      </c>
      <c r="E27" s="79">
        <v>1</v>
      </c>
      <c r="F27" s="70">
        <v>1136.225475</v>
      </c>
      <c r="G27" s="80">
        <f t="shared" si="1"/>
        <v>13634.705699999999</v>
      </c>
      <c r="H27" s="81">
        <f t="shared" si="0"/>
        <v>1136.225475</v>
      </c>
      <c r="J27" s="82"/>
      <c r="K27" s="70">
        <v>1136.225475</v>
      </c>
      <c r="L27" s="82"/>
      <c r="M27" s="83">
        <f t="shared" si="2"/>
        <v>0</v>
      </c>
      <c r="N27" s="83"/>
      <c r="O27" s="82"/>
    </row>
    <row r="28" spans="1:15" s="48" customFormat="1" ht="15.75" x14ac:dyDescent="0.25">
      <c r="A28" s="84">
        <v>18</v>
      </c>
      <c r="B28" s="86" t="s">
        <v>87</v>
      </c>
      <c r="C28" s="78" t="s">
        <v>85</v>
      </c>
      <c r="D28" s="79">
        <v>84</v>
      </c>
      <c r="E28" s="79">
        <v>1</v>
      </c>
      <c r="F28" s="70">
        <v>27.326249999999998</v>
      </c>
      <c r="G28" s="80">
        <f t="shared" si="1"/>
        <v>2295.4049999999997</v>
      </c>
      <c r="H28" s="81">
        <f t="shared" si="0"/>
        <v>191.28374999999997</v>
      </c>
      <c r="J28" s="82"/>
      <c r="K28" s="70">
        <v>27.326249999999998</v>
      </c>
      <c r="L28" s="82"/>
      <c r="M28" s="83">
        <f t="shared" si="2"/>
        <v>0</v>
      </c>
      <c r="N28" s="83"/>
      <c r="O28" s="82"/>
    </row>
    <row r="29" spans="1:15" s="48" customFormat="1" ht="15.75" x14ac:dyDescent="0.25">
      <c r="A29" s="76">
        <v>19</v>
      </c>
      <c r="B29" s="85" t="s">
        <v>155</v>
      </c>
      <c r="C29" s="79" t="s">
        <v>121</v>
      </c>
      <c r="D29" s="79">
        <v>1</v>
      </c>
      <c r="E29" s="79">
        <v>1</v>
      </c>
      <c r="F29" s="70">
        <v>15000</v>
      </c>
      <c r="G29" s="80">
        <f t="shared" si="1"/>
        <v>15000</v>
      </c>
      <c r="H29" s="81">
        <f t="shared" si="0"/>
        <v>1250</v>
      </c>
      <c r="J29" s="82"/>
      <c r="K29" s="70">
        <v>15000</v>
      </c>
      <c r="L29" s="82"/>
      <c r="M29" s="83">
        <f t="shared" si="2"/>
        <v>0</v>
      </c>
      <c r="N29" s="83"/>
      <c r="O29" s="82"/>
    </row>
    <row r="30" spans="1:15" s="48" customFormat="1" ht="15.75" x14ac:dyDescent="0.25">
      <c r="A30" s="84">
        <v>20</v>
      </c>
      <c r="B30" s="88" t="s">
        <v>107</v>
      </c>
      <c r="C30" s="78" t="s">
        <v>85</v>
      </c>
      <c r="D30" s="79">
        <v>48</v>
      </c>
      <c r="E30" s="79">
        <v>1</v>
      </c>
      <c r="F30" s="70">
        <v>344.31074999999998</v>
      </c>
      <c r="G30" s="80">
        <f t="shared" si="1"/>
        <v>16526.915999999997</v>
      </c>
      <c r="H30" s="81">
        <f t="shared" si="0"/>
        <v>1377.2429999999997</v>
      </c>
      <c r="J30" s="82"/>
      <c r="K30" s="70">
        <v>344.31074999999998</v>
      </c>
      <c r="L30" s="82"/>
      <c r="M30" s="83">
        <f t="shared" si="2"/>
        <v>0</v>
      </c>
      <c r="N30" s="83"/>
      <c r="O30" s="82"/>
    </row>
    <row r="31" spans="1:15" s="48" customFormat="1" ht="31.5" x14ac:dyDescent="0.25">
      <c r="A31" s="89">
        <v>21</v>
      </c>
      <c r="B31" s="85" t="s">
        <v>129</v>
      </c>
      <c r="C31" s="90" t="s">
        <v>2</v>
      </c>
      <c r="D31" s="90">
        <v>2</v>
      </c>
      <c r="E31" s="90">
        <v>1</v>
      </c>
      <c r="F31" s="70">
        <v>4361.2695000000003</v>
      </c>
      <c r="G31" s="80">
        <f>D31*F31</f>
        <v>8722.5390000000007</v>
      </c>
      <c r="H31" s="81">
        <f t="shared" si="0"/>
        <v>726.87825000000009</v>
      </c>
      <c r="J31" s="82"/>
      <c r="K31" s="70">
        <v>4361.2695000000003</v>
      </c>
      <c r="L31" s="82"/>
      <c r="M31" s="83">
        <f t="shared" si="2"/>
        <v>0</v>
      </c>
      <c r="N31" s="83"/>
      <c r="O31" s="82"/>
    </row>
    <row r="32" spans="1:15" s="48" customFormat="1" ht="15.75" x14ac:dyDescent="0.25">
      <c r="A32" s="76">
        <v>22</v>
      </c>
      <c r="B32" s="85" t="s">
        <v>157</v>
      </c>
      <c r="C32" s="79" t="s">
        <v>85</v>
      </c>
      <c r="D32" s="79">
        <v>1</v>
      </c>
      <c r="E32" s="79">
        <v>1</v>
      </c>
      <c r="F32" s="70">
        <v>6500</v>
      </c>
      <c r="G32" s="80">
        <f t="shared" si="1"/>
        <v>6500</v>
      </c>
      <c r="H32" s="81">
        <f t="shared" si="0"/>
        <v>541.66666666666663</v>
      </c>
      <c r="J32" s="82"/>
      <c r="K32" s="70">
        <v>6500</v>
      </c>
      <c r="L32" s="82"/>
      <c r="M32" s="83">
        <f t="shared" si="2"/>
        <v>0</v>
      </c>
      <c r="N32" s="83"/>
      <c r="O32" s="82"/>
    </row>
    <row r="33" spans="1:15" s="48" customFormat="1" ht="15.75" x14ac:dyDescent="0.25">
      <c r="A33" s="84">
        <v>23</v>
      </c>
      <c r="B33" s="85" t="s">
        <v>153</v>
      </c>
      <c r="C33" s="79" t="s">
        <v>2</v>
      </c>
      <c r="D33" s="79">
        <v>3</v>
      </c>
      <c r="E33" s="79">
        <v>1</v>
      </c>
      <c r="F33" s="70">
        <v>20950</v>
      </c>
      <c r="G33" s="80">
        <f t="shared" si="1"/>
        <v>62850</v>
      </c>
      <c r="H33" s="81">
        <f t="shared" si="0"/>
        <v>5237.5</v>
      </c>
      <c r="J33" s="82"/>
      <c r="K33" s="70">
        <v>11477.025</v>
      </c>
      <c r="L33" s="82"/>
      <c r="M33" s="83">
        <f t="shared" si="2"/>
        <v>9472.9750000000004</v>
      </c>
      <c r="N33" s="83"/>
      <c r="O33" s="82"/>
    </row>
    <row r="34" spans="1:15" s="48" customFormat="1" ht="15.75" x14ac:dyDescent="0.25">
      <c r="A34" s="84">
        <v>24</v>
      </c>
      <c r="B34" s="85" t="s">
        <v>135</v>
      </c>
      <c r="C34" s="79" t="s">
        <v>2</v>
      </c>
      <c r="D34" s="79">
        <v>0.5</v>
      </c>
      <c r="E34" s="79">
        <v>1</v>
      </c>
      <c r="F34" s="70">
        <v>4500</v>
      </c>
      <c r="G34" s="80">
        <f>D34*F34</f>
        <v>2250</v>
      </c>
      <c r="H34" s="81">
        <f t="shared" si="0"/>
        <v>187.5</v>
      </c>
      <c r="J34" s="82"/>
      <c r="K34" s="70">
        <v>3443.1074999999996</v>
      </c>
      <c r="L34" s="82"/>
      <c r="M34" s="83">
        <f t="shared" si="2"/>
        <v>1056.8925000000004</v>
      </c>
      <c r="N34" s="83"/>
      <c r="O34" s="82"/>
    </row>
    <row r="35" spans="1:15" s="48" customFormat="1" ht="15.75" x14ac:dyDescent="0.25">
      <c r="A35" s="76">
        <v>25</v>
      </c>
      <c r="B35" s="86" t="s">
        <v>92</v>
      </c>
      <c r="C35" s="78" t="s">
        <v>85</v>
      </c>
      <c r="D35" s="79">
        <v>36</v>
      </c>
      <c r="E35" s="79">
        <v>1</v>
      </c>
      <c r="F35" s="70">
        <v>430</v>
      </c>
      <c r="G35" s="80">
        <f t="shared" si="1"/>
        <v>15480</v>
      </c>
      <c r="H35" s="81">
        <f t="shared" si="0"/>
        <v>1290</v>
      </c>
      <c r="J35" s="82"/>
      <c r="K35" s="70">
        <v>430</v>
      </c>
      <c r="L35" s="82"/>
      <c r="M35" s="83">
        <f t="shared" si="2"/>
        <v>0</v>
      </c>
      <c r="N35" s="83"/>
      <c r="O35" s="82"/>
    </row>
    <row r="36" spans="1:15" ht="15.75" x14ac:dyDescent="0.25">
      <c r="A36" s="84">
        <v>26</v>
      </c>
      <c r="B36" s="86" t="s">
        <v>93</v>
      </c>
      <c r="C36" s="78" t="s">
        <v>85</v>
      </c>
      <c r="D36" s="79">
        <v>72</v>
      </c>
      <c r="E36" s="79">
        <v>1</v>
      </c>
      <c r="F36" s="70">
        <v>430</v>
      </c>
      <c r="G36" s="80">
        <f t="shared" si="1"/>
        <v>30960</v>
      </c>
      <c r="H36" s="81">
        <f t="shared" si="0"/>
        <v>2580</v>
      </c>
      <c r="K36" s="70">
        <v>430</v>
      </c>
      <c r="M36" s="83">
        <f t="shared" si="2"/>
        <v>0</v>
      </c>
      <c r="N36" s="83"/>
    </row>
    <row r="37" spans="1:15" ht="15.75" x14ac:dyDescent="0.25">
      <c r="A37" s="84">
        <v>27</v>
      </c>
      <c r="B37" s="86" t="s">
        <v>94</v>
      </c>
      <c r="C37" s="78" t="s">
        <v>85</v>
      </c>
      <c r="D37" s="79">
        <v>72</v>
      </c>
      <c r="E37" s="79">
        <v>1</v>
      </c>
      <c r="F37" s="70">
        <v>430</v>
      </c>
      <c r="G37" s="80">
        <f t="shared" si="1"/>
        <v>30960</v>
      </c>
      <c r="H37" s="81">
        <f t="shared" si="0"/>
        <v>2580</v>
      </c>
      <c r="K37" s="70">
        <v>430</v>
      </c>
      <c r="M37" s="83">
        <f t="shared" si="2"/>
        <v>0</v>
      </c>
      <c r="N37" s="83"/>
    </row>
    <row r="38" spans="1:15" ht="15.75" x14ac:dyDescent="0.25">
      <c r="A38" s="76">
        <v>28</v>
      </c>
      <c r="B38" s="77" t="s">
        <v>100</v>
      </c>
      <c r="C38" s="78" t="s">
        <v>85</v>
      </c>
      <c r="D38" s="79">
        <v>24</v>
      </c>
      <c r="E38" s="79">
        <v>1</v>
      </c>
      <c r="F38" s="70">
        <v>596.80529999999999</v>
      </c>
      <c r="G38" s="80">
        <f t="shared" si="1"/>
        <v>14323.3272</v>
      </c>
      <c r="H38" s="81">
        <f t="shared" si="0"/>
        <v>1193.6106</v>
      </c>
      <c r="K38" s="70">
        <v>596.80529999999999</v>
      </c>
      <c r="M38" s="83">
        <f t="shared" si="2"/>
        <v>0</v>
      </c>
      <c r="N38" s="83"/>
    </row>
    <row r="39" spans="1:15" ht="15.75" x14ac:dyDescent="0.25">
      <c r="A39" s="84">
        <v>29</v>
      </c>
      <c r="B39" s="77" t="s">
        <v>101</v>
      </c>
      <c r="C39" s="78" t="s">
        <v>85</v>
      </c>
      <c r="D39" s="79">
        <v>24</v>
      </c>
      <c r="E39" s="79">
        <v>1</v>
      </c>
      <c r="F39" s="70">
        <v>585.32827499999996</v>
      </c>
      <c r="G39" s="80">
        <f t="shared" si="1"/>
        <v>14047.8786</v>
      </c>
      <c r="H39" s="81">
        <f t="shared" si="0"/>
        <v>1170.6565499999999</v>
      </c>
      <c r="K39" s="70">
        <v>585.32827499999996</v>
      </c>
      <c r="M39" s="83">
        <f t="shared" si="2"/>
        <v>0</v>
      </c>
      <c r="N39" s="83"/>
    </row>
    <row r="40" spans="1:15" ht="15.75" x14ac:dyDescent="0.25">
      <c r="A40" s="84">
        <v>30</v>
      </c>
      <c r="B40" s="85" t="s">
        <v>178</v>
      </c>
      <c r="C40" s="79" t="s">
        <v>2</v>
      </c>
      <c r="D40" s="79">
        <v>1</v>
      </c>
      <c r="E40" s="79">
        <v>1</v>
      </c>
      <c r="F40" s="70">
        <v>95000</v>
      </c>
      <c r="G40" s="80">
        <f t="shared" si="1"/>
        <v>95000</v>
      </c>
      <c r="H40" s="81">
        <f t="shared" si="0"/>
        <v>7916.666666666667</v>
      </c>
      <c r="K40" s="70">
        <v>45908.1</v>
      </c>
      <c r="M40" s="83">
        <f t="shared" si="2"/>
        <v>49091.9</v>
      </c>
      <c r="N40" s="83"/>
    </row>
    <row r="41" spans="1:15" ht="15.75" x14ac:dyDescent="0.25">
      <c r="A41" s="76">
        <v>31</v>
      </c>
      <c r="B41" s="85" t="s">
        <v>179</v>
      </c>
      <c r="C41" s="79" t="s">
        <v>2</v>
      </c>
      <c r="D41" s="79">
        <v>0.5</v>
      </c>
      <c r="E41" s="79">
        <v>1</v>
      </c>
      <c r="F41" s="70">
        <v>25400</v>
      </c>
      <c r="G41" s="80">
        <f t="shared" si="1"/>
        <v>12700</v>
      </c>
      <c r="H41" s="81">
        <f t="shared" si="0"/>
        <v>1058.3333333333333</v>
      </c>
      <c r="K41" s="70">
        <v>25400</v>
      </c>
      <c r="M41" s="83">
        <f t="shared" si="2"/>
        <v>0</v>
      </c>
      <c r="N41" s="83"/>
    </row>
    <row r="42" spans="1:15" ht="15.75" x14ac:dyDescent="0.25">
      <c r="A42" s="84">
        <v>32</v>
      </c>
      <c r="B42" s="86" t="s">
        <v>120</v>
      </c>
      <c r="C42" s="78" t="s">
        <v>117</v>
      </c>
      <c r="D42" s="79">
        <v>240</v>
      </c>
      <c r="E42" s="79">
        <v>1</v>
      </c>
      <c r="F42" s="70">
        <v>192.5</v>
      </c>
      <c r="G42" s="80">
        <f t="shared" si="1"/>
        <v>46200</v>
      </c>
      <c r="H42" s="81">
        <f t="shared" si="0"/>
        <v>3850</v>
      </c>
      <c r="K42" s="70">
        <v>214</v>
      </c>
      <c r="M42" s="83">
        <f t="shared" si="2"/>
        <v>-21.5</v>
      </c>
      <c r="N42" s="83"/>
    </row>
    <row r="43" spans="1:15" ht="15.75" x14ac:dyDescent="0.25">
      <c r="A43" s="84">
        <v>33</v>
      </c>
      <c r="B43" s="77" t="s">
        <v>104</v>
      </c>
      <c r="C43" s="78" t="s">
        <v>85</v>
      </c>
      <c r="D43" s="79">
        <v>12</v>
      </c>
      <c r="E43" s="79">
        <v>1</v>
      </c>
      <c r="F43" s="70">
        <v>166.41686249999998</v>
      </c>
      <c r="G43" s="80">
        <f t="shared" si="1"/>
        <v>1997.0023499999998</v>
      </c>
      <c r="H43" s="81">
        <f t="shared" si="0"/>
        <v>166.41686249999998</v>
      </c>
      <c r="K43" s="70">
        <v>166.41686249999998</v>
      </c>
      <c r="M43" s="83">
        <f t="shared" si="2"/>
        <v>0</v>
      </c>
      <c r="N43" s="83"/>
    </row>
    <row r="44" spans="1:15" ht="15.75" x14ac:dyDescent="0.25">
      <c r="A44" s="76">
        <v>34</v>
      </c>
      <c r="B44" s="77" t="s">
        <v>106</v>
      </c>
      <c r="C44" s="78" t="s">
        <v>85</v>
      </c>
      <c r="D44" s="79">
        <v>60</v>
      </c>
      <c r="E44" s="79">
        <v>1</v>
      </c>
      <c r="F44" s="70">
        <v>114.77024999999999</v>
      </c>
      <c r="G44" s="80">
        <f t="shared" si="1"/>
        <v>6886.2149999999992</v>
      </c>
      <c r="H44" s="81">
        <f t="shared" si="0"/>
        <v>573.85124999999994</v>
      </c>
      <c r="K44" s="70">
        <v>114.77024999999999</v>
      </c>
      <c r="M44" s="83">
        <f t="shared" si="2"/>
        <v>0</v>
      </c>
      <c r="N44" s="83"/>
    </row>
    <row r="45" spans="1:15" ht="15.75" x14ac:dyDescent="0.25">
      <c r="A45" s="84">
        <v>35</v>
      </c>
      <c r="B45" s="77" t="s">
        <v>102</v>
      </c>
      <c r="C45" s="78" t="s">
        <v>85</v>
      </c>
      <c r="D45" s="79">
        <v>12</v>
      </c>
      <c r="E45" s="79">
        <v>1</v>
      </c>
      <c r="F45" s="70">
        <v>4820.3504999999996</v>
      </c>
      <c r="G45" s="80">
        <f t="shared" si="1"/>
        <v>57844.205999999991</v>
      </c>
      <c r="H45" s="81">
        <f t="shared" si="0"/>
        <v>4820.3504999999996</v>
      </c>
      <c r="K45" s="70">
        <v>4820.3504999999996</v>
      </c>
      <c r="M45" s="83">
        <f t="shared" si="2"/>
        <v>0</v>
      </c>
      <c r="N45" s="83"/>
    </row>
    <row r="46" spans="1:15" ht="15.75" x14ac:dyDescent="0.25">
      <c r="A46" s="84">
        <v>36</v>
      </c>
      <c r="B46" s="86" t="s">
        <v>90</v>
      </c>
      <c r="C46" s="78" t="s">
        <v>119</v>
      </c>
      <c r="D46" s="79">
        <v>60</v>
      </c>
      <c r="E46" s="79">
        <v>1</v>
      </c>
      <c r="F46" s="70">
        <v>320</v>
      </c>
      <c r="G46" s="80">
        <f t="shared" si="1"/>
        <v>19200</v>
      </c>
      <c r="H46" s="81">
        <f t="shared" si="0"/>
        <v>1600</v>
      </c>
      <c r="K46" s="70">
        <v>320</v>
      </c>
      <c r="M46" s="83">
        <f t="shared" si="2"/>
        <v>0</v>
      </c>
      <c r="N46" s="83"/>
    </row>
    <row r="47" spans="1:15" ht="15.75" x14ac:dyDescent="0.25">
      <c r="A47" s="76">
        <v>37</v>
      </c>
      <c r="B47" s="86" t="s">
        <v>89</v>
      </c>
      <c r="C47" s="78" t="s">
        <v>119</v>
      </c>
      <c r="D47" s="79">
        <v>84</v>
      </c>
      <c r="E47" s="79">
        <v>1</v>
      </c>
      <c r="F47" s="70">
        <v>395</v>
      </c>
      <c r="G47" s="80">
        <f t="shared" si="1"/>
        <v>33180</v>
      </c>
      <c r="H47" s="81">
        <f t="shared" si="0"/>
        <v>2765</v>
      </c>
      <c r="K47" s="70">
        <v>395</v>
      </c>
      <c r="M47" s="83">
        <f t="shared" si="2"/>
        <v>0</v>
      </c>
      <c r="N47" s="83"/>
    </row>
    <row r="48" spans="1:15" ht="15.75" x14ac:dyDescent="0.25">
      <c r="A48" s="84">
        <v>38</v>
      </c>
      <c r="B48" s="86" t="s">
        <v>91</v>
      </c>
      <c r="C48" s="78" t="s">
        <v>119</v>
      </c>
      <c r="D48" s="79">
        <v>48</v>
      </c>
      <c r="E48" s="79">
        <v>1</v>
      </c>
      <c r="F48" s="70">
        <v>286.92562500000003</v>
      </c>
      <c r="G48" s="80">
        <f t="shared" si="1"/>
        <v>13772.43</v>
      </c>
      <c r="H48" s="81">
        <f t="shared" si="0"/>
        <v>1147.7025000000001</v>
      </c>
      <c r="K48" s="70">
        <v>286.92562500000003</v>
      </c>
      <c r="M48" s="83">
        <f t="shared" si="2"/>
        <v>0</v>
      </c>
      <c r="N48" s="83"/>
    </row>
    <row r="49" spans="1:14" ht="15.75" x14ac:dyDescent="0.25">
      <c r="A49" s="84">
        <v>39</v>
      </c>
      <c r="B49" s="77" t="s">
        <v>112</v>
      </c>
      <c r="C49" s="78" t="s">
        <v>85</v>
      </c>
      <c r="D49" s="79">
        <v>3.5999999999999996</v>
      </c>
      <c r="E49" s="79">
        <v>1</v>
      </c>
      <c r="F49" s="70">
        <v>8000</v>
      </c>
      <c r="G49" s="80">
        <f t="shared" si="1"/>
        <v>28799.999999999996</v>
      </c>
      <c r="H49" s="81">
        <f t="shared" si="0"/>
        <v>2399.9999999999995</v>
      </c>
      <c r="K49" s="70">
        <v>8500</v>
      </c>
      <c r="M49" s="83">
        <f t="shared" si="2"/>
        <v>-500</v>
      </c>
      <c r="N49" s="83"/>
    </row>
    <row r="50" spans="1:14" ht="15.75" x14ac:dyDescent="0.25">
      <c r="A50" s="76">
        <v>40</v>
      </c>
      <c r="B50" s="77" t="s">
        <v>111</v>
      </c>
      <c r="C50" s="78" t="s">
        <v>85</v>
      </c>
      <c r="D50" s="79">
        <v>12</v>
      </c>
      <c r="E50" s="79">
        <v>1</v>
      </c>
      <c r="F50" s="70">
        <v>8000</v>
      </c>
      <c r="G50" s="80">
        <f t="shared" si="1"/>
        <v>96000</v>
      </c>
      <c r="H50" s="81">
        <f t="shared" si="0"/>
        <v>8000</v>
      </c>
      <c r="K50" s="70">
        <v>8500</v>
      </c>
      <c r="M50" s="83">
        <f t="shared" si="2"/>
        <v>-500</v>
      </c>
      <c r="N50" s="83"/>
    </row>
    <row r="51" spans="1:14" ht="15.75" x14ac:dyDescent="0.25">
      <c r="A51" s="84">
        <v>41</v>
      </c>
      <c r="B51" s="77" t="s">
        <v>113</v>
      </c>
      <c r="C51" s="78" t="s">
        <v>85</v>
      </c>
      <c r="D51" s="79">
        <v>2.4000000000000004</v>
      </c>
      <c r="E51" s="79">
        <v>1</v>
      </c>
      <c r="F51" s="70">
        <v>8500</v>
      </c>
      <c r="G51" s="80">
        <f t="shared" si="1"/>
        <v>20400.000000000004</v>
      </c>
      <c r="H51" s="81">
        <f t="shared" si="0"/>
        <v>1700.0000000000002</v>
      </c>
      <c r="K51" s="70">
        <v>8500</v>
      </c>
      <c r="M51" s="83">
        <f t="shared" si="2"/>
        <v>0</v>
      </c>
      <c r="N51" s="83"/>
    </row>
    <row r="52" spans="1:14" ht="15.75" x14ac:dyDescent="0.25">
      <c r="A52" s="84">
        <v>42</v>
      </c>
      <c r="B52" s="86" t="s">
        <v>164</v>
      </c>
      <c r="C52" s="78" t="s">
        <v>118</v>
      </c>
      <c r="D52" s="79">
        <v>84</v>
      </c>
      <c r="E52" s="79">
        <v>1</v>
      </c>
      <c r="F52" s="70">
        <v>72</v>
      </c>
      <c r="G52" s="80">
        <f t="shared" si="1"/>
        <v>6048</v>
      </c>
      <c r="H52" s="81">
        <f t="shared" si="0"/>
        <v>504</v>
      </c>
      <c r="K52" s="70">
        <v>63.123637499999994</v>
      </c>
      <c r="M52" s="83">
        <f t="shared" si="2"/>
        <v>8.8763625000000062</v>
      </c>
      <c r="N52" s="83"/>
    </row>
    <row r="53" spans="1:14" ht="15.75" x14ac:dyDescent="0.25">
      <c r="A53" s="76">
        <v>43</v>
      </c>
      <c r="B53" s="86" t="s">
        <v>132</v>
      </c>
      <c r="C53" s="79" t="s">
        <v>2</v>
      </c>
      <c r="D53" s="79">
        <v>5</v>
      </c>
      <c r="E53" s="79">
        <v>1</v>
      </c>
      <c r="F53" s="70">
        <v>2869.2562499999999</v>
      </c>
      <c r="G53" s="80">
        <f t="shared" si="1"/>
        <v>14346.28125</v>
      </c>
      <c r="H53" s="81">
        <f t="shared" si="0"/>
        <v>1195.5234375</v>
      </c>
      <c r="K53" s="70">
        <v>2869.2562499999999</v>
      </c>
      <c r="M53" s="83">
        <f t="shared" si="2"/>
        <v>0</v>
      </c>
      <c r="N53" s="83"/>
    </row>
    <row r="54" spans="1:14" ht="15.75" x14ac:dyDescent="0.25">
      <c r="A54" s="84">
        <v>44</v>
      </c>
      <c r="B54" s="85" t="s">
        <v>128</v>
      </c>
      <c r="C54" s="79" t="s">
        <v>2</v>
      </c>
      <c r="D54" s="79">
        <v>12</v>
      </c>
      <c r="E54" s="79">
        <v>1</v>
      </c>
      <c r="F54" s="70">
        <v>3672.6479999999997</v>
      </c>
      <c r="G54" s="80">
        <f t="shared" si="1"/>
        <v>44071.775999999998</v>
      </c>
      <c r="H54" s="81">
        <f t="shared" si="0"/>
        <v>3672.6479999999997</v>
      </c>
      <c r="K54" s="70">
        <v>3672.6479999999997</v>
      </c>
      <c r="M54" s="83">
        <f t="shared" si="2"/>
        <v>0</v>
      </c>
      <c r="N54" s="83"/>
    </row>
    <row r="55" spans="1:14" ht="15.75" x14ac:dyDescent="0.25">
      <c r="A55" s="84">
        <v>45</v>
      </c>
      <c r="B55" s="77" t="s">
        <v>98</v>
      </c>
      <c r="C55" s="78" t="s">
        <v>85</v>
      </c>
      <c r="D55" s="79">
        <v>120</v>
      </c>
      <c r="E55" s="79">
        <v>1</v>
      </c>
      <c r="F55" s="70">
        <v>91.816199999999995</v>
      </c>
      <c r="G55" s="80">
        <f t="shared" si="1"/>
        <v>11017.944</v>
      </c>
      <c r="H55" s="81">
        <f t="shared" si="0"/>
        <v>918.16199999999992</v>
      </c>
      <c r="K55" s="70">
        <v>91.816199999999995</v>
      </c>
      <c r="M55" s="83">
        <f t="shared" si="2"/>
        <v>0</v>
      </c>
      <c r="N55" s="83"/>
    </row>
    <row r="56" spans="1:14" ht="15.75" x14ac:dyDescent="0.25">
      <c r="A56" s="84">
        <v>46</v>
      </c>
      <c r="B56" s="77" t="s">
        <v>99</v>
      </c>
      <c r="C56" s="78" t="s">
        <v>85</v>
      </c>
      <c r="D56" s="79">
        <v>24</v>
      </c>
      <c r="E56" s="79">
        <v>1</v>
      </c>
      <c r="F56" s="70">
        <v>413.17290000000003</v>
      </c>
      <c r="G56" s="80">
        <f t="shared" si="1"/>
        <v>9916.1496000000006</v>
      </c>
      <c r="H56" s="81">
        <f t="shared" si="0"/>
        <v>826.34580000000005</v>
      </c>
      <c r="K56" s="70">
        <v>413.17290000000003</v>
      </c>
      <c r="M56" s="83">
        <f t="shared" si="2"/>
        <v>0</v>
      </c>
      <c r="N56" s="83"/>
    </row>
    <row r="57" spans="1:14" ht="15.75" x14ac:dyDescent="0.25">
      <c r="A57" s="84">
        <v>47</v>
      </c>
      <c r="B57" s="77" t="s">
        <v>110</v>
      </c>
      <c r="C57" s="78" t="s">
        <v>85</v>
      </c>
      <c r="D57" s="79">
        <v>12</v>
      </c>
      <c r="E57" s="79">
        <v>1</v>
      </c>
      <c r="F57" s="70">
        <v>2984.0264999999999</v>
      </c>
      <c r="G57" s="80">
        <f t="shared" si="1"/>
        <v>35808.317999999999</v>
      </c>
      <c r="H57" s="81">
        <f t="shared" si="0"/>
        <v>2984.0264999999999</v>
      </c>
      <c r="K57" s="70">
        <v>2984.0264999999999</v>
      </c>
      <c r="M57" s="83">
        <f t="shared" si="2"/>
        <v>0</v>
      </c>
      <c r="N57" s="83"/>
    </row>
    <row r="58" spans="1:14" ht="15.75" x14ac:dyDescent="0.25">
      <c r="A58" s="84">
        <v>48</v>
      </c>
      <c r="B58" s="85" t="s">
        <v>180</v>
      </c>
      <c r="C58" s="79" t="s">
        <v>2</v>
      </c>
      <c r="D58" s="79">
        <v>0.2</v>
      </c>
      <c r="E58" s="79">
        <v>1</v>
      </c>
      <c r="F58" s="70">
        <v>26260.989406779678</v>
      </c>
      <c r="G58" s="80">
        <f t="shared" si="1"/>
        <v>5252.1978813559363</v>
      </c>
      <c r="H58" s="81">
        <f t="shared" si="0"/>
        <v>437.68315677966137</v>
      </c>
      <c r="K58" s="70">
        <v>26260.989406779703</v>
      </c>
      <c r="M58" s="83">
        <f t="shared" si="2"/>
        <v>0</v>
      </c>
      <c r="N58" s="83"/>
    </row>
    <row r="59" spans="1:14" ht="15.75" x14ac:dyDescent="0.25">
      <c r="A59" s="76">
        <v>49</v>
      </c>
      <c r="B59" s="77" t="s">
        <v>109</v>
      </c>
      <c r="C59" s="78" t="s">
        <v>85</v>
      </c>
      <c r="D59" s="79">
        <v>12</v>
      </c>
      <c r="E59" s="79">
        <v>1</v>
      </c>
      <c r="F59" s="70">
        <v>2065.8644999999997</v>
      </c>
      <c r="G59" s="80">
        <f t="shared" si="1"/>
        <v>24790.373999999996</v>
      </c>
      <c r="H59" s="81">
        <f t="shared" si="0"/>
        <v>2065.8644999999997</v>
      </c>
      <c r="K59" s="70">
        <v>2065.8644999999997</v>
      </c>
      <c r="M59" s="83">
        <f t="shared" si="2"/>
        <v>0</v>
      </c>
      <c r="N59" s="83"/>
    </row>
    <row r="60" spans="1:14" ht="15.75" x14ac:dyDescent="0.25">
      <c r="A60" s="84">
        <v>50</v>
      </c>
      <c r="B60" s="85" t="s">
        <v>181</v>
      </c>
      <c r="C60" s="79" t="s">
        <v>2</v>
      </c>
      <c r="D60" s="79">
        <v>0.5</v>
      </c>
      <c r="E60" s="79">
        <v>1</v>
      </c>
      <c r="F60" s="70">
        <v>29179</v>
      </c>
      <c r="G60" s="80">
        <f t="shared" si="1"/>
        <v>14589.5</v>
      </c>
      <c r="H60" s="81">
        <f t="shared" si="0"/>
        <v>1215.7916666666667</v>
      </c>
      <c r="K60" s="70">
        <v>29178.877118644083</v>
      </c>
      <c r="M60" s="83">
        <f t="shared" si="2"/>
        <v>0.12288135591734317</v>
      </c>
      <c r="N60" s="83"/>
    </row>
    <row r="61" spans="1:14" ht="15.75" x14ac:dyDescent="0.25">
      <c r="A61" s="84">
        <v>51</v>
      </c>
      <c r="B61" s="77" t="s">
        <v>105</v>
      </c>
      <c r="C61" s="78" t="s">
        <v>85</v>
      </c>
      <c r="D61" s="79">
        <v>24</v>
      </c>
      <c r="E61" s="79">
        <v>1</v>
      </c>
      <c r="F61" s="70">
        <v>95</v>
      </c>
      <c r="G61" s="80">
        <f t="shared" si="1"/>
        <v>2280</v>
      </c>
      <c r="H61" s="81">
        <f t="shared" si="0"/>
        <v>190</v>
      </c>
      <c r="K61" s="70">
        <v>91.816199999999995</v>
      </c>
      <c r="M61" s="83">
        <f t="shared" si="2"/>
        <v>3.1838000000000051</v>
      </c>
      <c r="N61" s="83"/>
    </row>
    <row r="62" spans="1:14" ht="15.75" x14ac:dyDescent="0.25">
      <c r="A62" s="76">
        <v>52</v>
      </c>
      <c r="B62" s="86" t="s">
        <v>88</v>
      </c>
      <c r="C62" s="78" t="s">
        <v>85</v>
      </c>
      <c r="D62" s="79">
        <v>12</v>
      </c>
      <c r="E62" s="79">
        <v>1</v>
      </c>
      <c r="F62" s="70">
        <v>57.385124999999995</v>
      </c>
      <c r="G62" s="80">
        <f t="shared" si="1"/>
        <v>688.62149999999997</v>
      </c>
      <c r="H62" s="81">
        <f t="shared" si="0"/>
        <v>57.385124999999995</v>
      </c>
      <c r="K62" s="70">
        <v>57.385124999999995</v>
      </c>
      <c r="M62" s="83">
        <f t="shared" si="2"/>
        <v>0</v>
      </c>
      <c r="N62" s="83"/>
    </row>
    <row r="63" spans="1:14" ht="15.75" x14ac:dyDescent="0.25">
      <c r="A63" s="84">
        <v>53</v>
      </c>
      <c r="B63" s="85" t="s">
        <v>211</v>
      </c>
      <c r="C63" s="79" t="s">
        <v>2</v>
      </c>
      <c r="D63" s="79">
        <v>3</v>
      </c>
      <c r="E63" s="79">
        <v>1</v>
      </c>
      <c r="F63" s="70">
        <v>65570</v>
      </c>
      <c r="G63" s="80">
        <f t="shared" si="1"/>
        <v>196710</v>
      </c>
      <c r="H63" s="81">
        <f t="shared" si="0"/>
        <v>16392.5</v>
      </c>
      <c r="K63" s="70">
        <v>65570</v>
      </c>
      <c r="M63" s="83">
        <f t="shared" si="2"/>
        <v>0</v>
      </c>
      <c r="N63" s="83"/>
    </row>
    <row r="64" spans="1:14" ht="15.75" x14ac:dyDescent="0.25">
      <c r="A64" s="84">
        <v>54</v>
      </c>
      <c r="B64" s="85" t="s">
        <v>133</v>
      </c>
      <c r="C64" s="79" t="s">
        <v>2</v>
      </c>
      <c r="D64" s="79">
        <v>1</v>
      </c>
      <c r="E64" s="79">
        <v>1</v>
      </c>
      <c r="F64" s="70">
        <v>7804.3770000000004</v>
      </c>
      <c r="G64" s="80">
        <f t="shared" si="1"/>
        <v>7804.3770000000004</v>
      </c>
      <c r="H64" s="81">
        <f t="shared" si="0"/>
        <v>650.36475000000007</v>
      </c>
      <c r="K64" s="70">
        <v>7804.3770000000004</v>
      </c>
      <c r="M64" s="83">
        <f t="shared" si="2"/>
        <v>0</v>
      </c>
      <c r="N64" s="83"/>
    </row>
    <row r="65" spans="1:15" ht="15.75" x14ac:dyDescent="0.25">
      <c r="A65" s="76">
        <v>55</v>
      </c>
      <c r="B65" s="85" t="s">
        <v>131</v>
      </c>
      <c r="C65" s="79" t="s">
        <v>2</v>
      </c>
      <c r="D65" s="79">
        <v>1</v>
      </c>
      <c r="E65" s="79">
        <v>1</v>
      </c>
      <c r="F65" s="70">
        <f>19675*1.05</f>
        <v>20658.75</v>
      </c>
      <c r="G65" s="80">
        <f t="shared" si="1"/>
        <v>20658.75</v>
      </c>
      <c r="H65" s="81">
        <f t="shared" si="0"/>
        <v>1721.5625</v>
      </c>
      <c r="K65" s="70">
        <v>20658.644999999997</v>
      </c>
      <c r="M65" s="83">
        <f t="shared" si="2"/>
        <v>0.10500000000320142</v>
      </c>
      <c r="N65" s="83"/>
    </row>
    <row r="66" spans="1:15" ht="15.75" x14ac:dyDescent="0.25">
      <c r="A66" s="84">
        <v>56</v>
      </c>
      <c r="B66" s="85" t="s">
        <v>182</v>
      </c>
      <c r="C66" s="79" t="s">
        <v>121</v>
      </c>
      <c r="D66" s="79">
        <v>1</v>
      </c>
      <c r="E66" s="79">
        <v>1</v>
      </c>
      <c r="F66" s="70">
        <v>22954</v>
      </c>
      <c r="G66" s="80">
        <f t="shared" si="1"/>
        <v>22954</v>
      </c>
      <c r="H66" s="81">
        <f t="shared" si="0"/>
        <v>1912.8333333333333</v>
      </c>
      <c r="K66" s="70">
        <v>22954.05</v>
      </c>
      <c r="M66" s="83">
        <f t="shared" si="2"/>
        <v>-4.9999999999272404E-2</v>
      </c>
      <c r="N66" s="83"/>
    </row>
    <row r="67" spans="1:15" ht="15.75" x14ac:dyDescent="0.25">
      <c r="A67" s="84">
        <v>57</v>
      </c>
      <c r="B67" s="77" t="s">
        <v>103</v>
      </c>
      <c r="C67" s="78" t="s">
        <v>85</v>
      </c>
      <c r="D67" s="79">
        <v>24</v>
      </c>
      <c r="E67" s="79">
        <v>1</v>
      </c>
      <c r="F67" s="70">
        <v>109</v>
      </c>
      <c r="G67" s="80">
        <f t="shared" si="1"/>
        <v>2616</v>
      </c>
      <c r="H67" s="81">
        <f t="shared" si="0"/>
        <v>218</v>
      </c>
      <c r="K67" s="70">
        <v>114.77024999999999</v>
      </c>
      <c r="M67" s="83">
        <f t="shared" si="2"/>
        <v>-5.7702499999999901</v>
      </c>
      <c r="N67" s="83"/>
    </row>
    <row r="68" spans="1:15" ht="31.5" x14ac:dyDescent="0.25">
      <c r="A68" s="91">
        <v>58</v>
      </c>
      <c r="B68" s="92" t="s">
        <v>134</v>
      </c>
      <c r="C68" s="90" t="s">
        <v>2</v>
      </c>
      <c r="D68" s="90">
        <v>1</v>
      </c>
      <c r="E68" s="90">
        <v>1</v>
      </c>
      <c r="F68" s="70">
        <v>4935</v>
      </c>
      <c r="G68" s="80">
        <f t="shared" si="1"/>
        <v>4935</v>
      </c>
      <c r="H68" s="81">
        <f t="shared" si="0"/>
        <v>411.25</v>
      </c>
      <c r="K68" s="70">
        <v>4935.12075</v>
      </c>
      <c r="M68" s="83">
        <f t="shared" si="2"/>
        <v>-0.12075000000004366</v>
      </c>
      <c r="N68" s="83"/>
    </row>
    <row r="69" spans="1:15" ht="31.5" x14ac:dyDescent="0.25">
      <c r="A69" s="89">
        <v>59</v>
      </c>
      <c r="B69" s="92" t="s">
        <v>213</v>
      </c>
      <c r="C69" s="90" t="s">
        <v>121</v>
      </c>
      <c r="D69" s="90">
        <v>6</v>
      </c>
      <c r="E69" s="90">
        <v>1</v>
      </c>
      <c r="F69" s="70">
        <v>120508.7625</v>
      </c>
      <c r="G69" s="80">
        <f t="shared" si="1"/>
        <v>723052.57499999995</v>
      </c>
      <c r="H69" s="81">
        <f t="shared" si="0"/>
        <v>60254.381249999999</v>
      </c>
      <c r="K69" s="70">
        <v>120508.7625</v>
      </c>
      <c r="M69" s="83">
        <f t="shared" si="2"/>
        <v>0</v>
      </c>
      <c r="N69" s="83"/>
    </row>
    <row r="70" spans="1:15" ht="16.5" thickBot="1" x14ac:dyDescent="0.3">
      <c r="A70" s="93">
        <v>60</v>
      </c>
      <c r="B70" s="94" t="s">
        <v>136</v>
      </c>
      <c r="C70" s="95" t="s">
        <v>2</v>
      </c>
      <c r="D70" s="95">
        <v>0.5</v>
      </c>
      <c r="E70" s="95">
        <v>1</v>
      </c>
      <c r="F70" s="96">
        <v>4600</v>
      </c>
      <c r="G70" s="80">
        <f t="shared" si="1"/>
        <v>2300</v>
      </c>
      <c r="H70" s="81">
        <f t="shared" si="0"/>
        <v>191.66666666666666</v>
      </c>
      <c r="K70" s="70">
        <v>3443.1074999999996</v>
      </c>
      <c r="M70" s="83">
        <f>F70-K70</f>
        <v>1156.8925000000004</v>
      </c>
      <c r="N70" s="83"/>
    </row>
    <row r="71" spans="1:15" s="72" customFormat="1" ht="24" customHeight="1" thickBot="1" x14ac:dyDescent="0.3">
      <c r="A71" s="97"/>
      <c r="B71" s="98" t="s">
        <v>5</v>
      </c>
      <c r="C71" s="98"/>
      <c r="D71" s="98"/>
      <c r="E71" s="98"/>
      <c r="F71" s="99"/>
      <c r="G71" s="99"/>
      <c r="H71" s="100">
        <f>SUM(H11:H70)</f>
        <v>193369.049890113</v>
      </c>
      <c r="J71" s="101"/>
      <c r="K71" s="101"/>
      <c r="L71" s="101"/>
      <c r="M71" s="101"/>
      <c r="N71" s="101"/>
      <c r="O71" s="101"/>
    </row>
    <row r="72" spans="1:15" ht="25.5" customHeight="1" x14ac:dyDescent="0.25"/>
    <row r="73" spans="1:15" s="1" customFormat="1" ht="45" x14ac:dyDescent="0.25">
      <c r="B73" s="105" t="str">
        <f>'сводн кальк'!A32</f>
        <v>Генеральный директор 
ООО РуссИнтеграл-Варьеганремонт"</v>
      </c>
      <c r="D73" s="471"/>
      <c r="E73" s="471"/>
      <c r="G73" s="471" t="str">
        <f>'[2]сводн кальк'!F32</f>
        <v>В.А. Иманов</v>
      </c>
      <c r="H73" s="471"/>
      <c r="J73" s="2"/>
      <c r="K73" s="2"/>
      <c r="L73" s="2"/>
      <c r="M73" s="2"/>
      <c r="N73" s="2"/>
      <c r="O73" s="2"/>
    </row>
    <row r="74" spans="1:15" s="6" customFormat="1" ht="12.75" x14ac:dyDescent="0.2">
      <c r="B74" s="71" t="s">
        <v>6</v>
      </c>
      <c r="D74" s="472" t="s">
        <v>8</v>
      </c>
      <c r="E74" s="472"/>
      <c r="G74" s="473" t="s">
        <v>7</v>
      </c>
      <c r="H74" s="473"/>
      <c r="J74" s="28"/>
      <c r="K74" s="28"/>
      <c r="L74" s="28"/>
      <c r="M74" s="28"/>
      <c r="N74" s="28"/>
      <c r="O74" s="28"/>
    </row>
    <row r="75" spans="1:15" s="3" customFormat="1" x14ac:dyDescent="0.25">
      <c r="H75" s="4"/>
      <c r="J75" s="102"/>
      <c r="K75" s="102"/>
      <c r="L75" s="102"/>
      <c r="M75" s="102"/>
      <c r="N75" s="102"/>
      <c r="O75" s="102"/>
    </row>
    <row r="76" spans="1:15" ht="17.25" customHeight="1" x14ac:dyDescent="0.25"/>
    <row r="77" spans="1:15" ht="17.25" customHeight="1" x14ac:dyDescent="0.25"/>
    <row r="78" spans="1:15" s="7" customFormat="1" ht="18" customHeight="1" x14ac:dyDescent="0.25">
      <c r="A78" s="5"/>
      <c r="J78" s="103"/>
      <c r="K78" s="103"/>
      <c r="L78" s="103"/>
      <c r="M78" s="103"/>
      <c r="N78" s="103"/>
      <c r="O78" s="103"/>
    </row>
    <row r="79" spans="1:15" ht="18" customHeight="1" x14ac:dyDescent="0.25">
      <c r="A79" s="8"/>
    </row>
    <row r="80" spans="1:15" ht="18" customHeight="1" x14ac:dyDescent="0.25">
      <c r="A80" s="8"/>
    </row>
    <row r="81" spans="1:2" ht="18" customHeight="1" x14ac:dyDescent="0.25">
      <c r="A81" s="8"/>
    </row>
    <row r="82" spans="1:2" ht="18" customHeight="1" x14ac:dyDescent="0.25"/>
    <row r="83" spans="1:2" ht="18" customHeight="1" x14ac:dyDescent="0.25"/>
    <row r="84" spans="1:2" ht="18" customHeight="1" x14ac:dyDescent="0.25">
      <c r="A84" s="6"/>
      <c r="B84" s="6"/>
    </row>
    <row r="85" spans="1:2" x14ac:dyDescent="0.25">
      <c r="A85" s="6"/>
      <c r="B85" s="6"/>
    </row>
    <row r="86" spans="1:2" x14ac:dyDescent="0.25">
      <c r="A86" s="12"/>
      <c r="B86" s="12"/>
    </row>
  </sheetData>
  <mergeCells count="15">
    <mergeCell ref="D73:E73"/>
    <mergeCell ref="G73:H73"/>
    <mergeCell ref="D74:E74"/>
    <mergeCell ref="G74:H74"/>
    <mergeCell ref="D1:H1"/>
    <mergeCell ref="A3:H3"/>
    <mergeCell ref="A4:H4"/>
    <mergeCell ref="G6:H6"/>
    <mergeCell ref="A7:A8"/>
    <mergeCell ref="B7:B9"/>
    <mergeCell ref="C7:C8"/>
    <mergeCell ref="D7:D9"/>
    <mergeCell ref="E7:E8"/>
    <mergeCell ref="F7:F8"/>
    <mergeCell ref="G7:H7"/>
  </mergeCells>
  <pageMargins left="0.17" right="0.17" top="0.18" bottom="0.17" header="0.17" footer="0.17"/>
  <pageSetup paperSize="9" scale="80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6"/>
  <sheetViews>
    <sheetView view="pageBreakPreview" zoomScale="70" zoomScaleSheetLayoutView="70" workbookViewId="0">
      <selection activeCell="I11" sqref="I11:I71"/>
    </sheetView>
  </sheetViews>
  <sheetFormatPr defaultColWidth="9.140625" defaultRowHeight="15" x14ac:dyDescent="0.25"/>
  <cols>
    <col min="1" max="1" width="6.85546875" style="280" customWidth="1"/>
    <col min="2" max="2" width="43.85546875" style="280" customWidth="1"/>
    <col min="3" max="3" width="10.140625" style="280" customWidth="1"/>
    <col min="4" max="4" width="11.5703125" style="280" customWidth="1"/>
    <col min="5" max="5" width="14.140625" style="280" customWidth="1"/>
    <col min="6" max="8" width="14.5703125" style="280" customWidth="1"/>
    <col min="9" max="9" width="17.28515625" style="280" customWidth="1"/>
    <col min="10" max="16384" width="9.140625" style="280"/>
  </cols>
  <sheetData>
    <row r="1" spans="1:9" x14ac:dyDescent="0.25">
      <c r="B1" s="281"/>
      <c r="D1" s="491"/>
      <c r="E1" s="492"/>
      <c r="F1" s="492"/>
      <c r="G1" s="492"/>
      <c r="H1" s="492"/>
    </row>
    <row r="3" spans="1:9" x14ac:dyDescent="0.25">
      <c r="A3" s="493" t="s">
        <v>140</v>
      </c>
      <c r="B3" s="493"/>
      <c r="C3" s="493"/>
      <c r="D3" s="493"/>
      <c r="E3" s="493"/>
      <c r="F3" s="493"/>
      <c r="G3" s="493"/>
      <c r="H3" s="493"/>
    </row>
    <row r="4" spans="1:9" ht="22.5" customHeight="1" x14ac:dyDescent="0.25">
      <c r="A4" s="494" t="s">
        <v>38</v>
      </c>
      <c r="B4" s="494"/>
      <c r="C4" s="494"/>
      <c r="D4" s="494"/>
      <c r="E4" s="494"/>
      <c r="F4" s="494"/>
      <c r="G4" s="494"/>
      <c r="H4" s="494"/>
    </row>
    <row r="5" spans="1:9" x14ac:dyDescent="0.25">
      <c r="A5" s="231"/>
      <c r="B5" s="231"/>
      <c r="C5" s="231"/>
      <c r="D5" s="231"/>
      <c r="E5" s="231"/>
      <c r="F5" s="231"/>
      <c r="G5" s="231"/>
    </row>
    <row r="6" spans="1:9" ht="15.75" thickBot="1" x14ac:dyDescent="0.3">
      <c r="A6" s="174"/>
      <c r="B6" s="282"/>
      <c r="C6" s="174"/>
      <c r="D6" s="174"/>
      <c r="E6" s="174"/>
      <c r="F6" s="174"/>
      <c r="G6" s="495" t="s">
        <v>22</v>
      </c>
      <c r="H6" s="495"/>
    </row>
    <row r="7" spans="1:9" ht="15.75" customHeight="1" thickBot="1" x14ac:dyDescent="0.3">
      <c r="A7" s="496" t="s">
        <v>0</v>
      </c>
      <c r="B7" s="496" t="s">
        <v>20</v>
      </c>
      <c r="C7" s="496" t="s">
        <v>21</v>
      </c>
      <c r="D7" s="499" t="s">
        <v>60</v>
      </c>
      <c r="E7" s="499" t="s">
        <v>23</v>
      </c>
      <c r="F7" s="496" t="s">
        <v>49</v>
      </c>
      <c r="G7" s="502" t="s">
        <v>46</v>
      </c>
      <c r="H7" s="503"/>
      <c r="I7" s="486" t="s">
        <v>219</v>
      </c>
    </row>
    <row r="8" spans="1:9" s="284" customFormat="1" ht="60" customHeight="1" thickBot="1" x14ac:dyDescent="0.25">
      <c r="A8" s="497"/>
      <c r="B8" s="497"/>
      <c r="C8" s="498"/>
      <c r="D8" s="500"/>
      <c r="E8" s="501"/>
      <c r="F8" s="498"/>
      <c r="G8" s="283" t="s">
        <v>47</v>
      </c>
      <c r="H8" s="283" t="s">
        <v>48</v>
      </c>
      <c r="I8" s="487"/>
    </row>
    <row r="9" spans="1:9" s="292" customFormat="1" ht="15" hidden="1" customHeight="1" thickBot="1" x14ac:dyDescent="0.25">
      <c r="A9" s="285"/>
      <c r="B9" s="498"/>
      <c r="C9" s="286"/>
      <c r="D9" s="501"/>
      <c r="E9" s="287"/>
      <c r="F9" s="288"/>
      <c r="G9" s="289"/>
      <c r="H9" s="290"/>
      <c r="I9" s="291"/>
    </row>
    <row r="10" spans="1:9" s="292" customFormat="1" ht="19.5" customHeight="1" thickBot="1" x14ac:dyDescent="0.25">
      <c r="A10" s="293">
        <v>1</v>
      </c>
      <c r="B10" s="293">
        <v>2</v>
      </c>
      <c r="C10" s="293">
        <v>3</v>
      </c>
      <c r="D10" s="293">
        <v>4</v>
      </c>
      <c r="E10" s="293" t="s">
        <v>24</v>
      </c>
      <c r="F10" s="293" t="s">
        <v>25</v>
      </c>
      <c r="G10" s="294" t="s">
        <v>26</v>
      </c>
      <c r="H10" s="295">
        <v>8</v>
      </c>
      <c r="I10" s="295">
        <v>9</v>
      </c>
    </row>
    <row r="11" spans="1:9" ht="15.75" x14ac:dyDescent="0.25">
      <c r="A11" s="106">
        <v>1</v>
      </c>
      <c r="B11" s="107"/>
      <c r="C11" s="108" t="s">
        <v>85</v>
      </c>
      <c r="D11" s="109">
        <v>12</v>
      </c>
      <c r="E11" s="109">
        <v>1</v>
      </c>
      <c r="F11" s="296"/>
      <c r="G11" s="110">
        <f t="shared" ref="G11:G20" si="0">F11*E11*D11</f>
        <v>0</v>
      </c>
      <c r="H11" s="111">
        <f t="shared" ref="H11:H20" si="1">G11/12</f>
        <v>0</v>
      </c>
      <c r="I11" s="488"/>
    </row>
    <row r="12" spans="1:9" ht="15.75" x14ac:dyDescent="0.25">
      <c r="A12" s="112">
        <v>2</v>
      </c>
      <c r="B12" s="113"/>
      <c r="C12" s="109" t="s">
        <v>85</v>
      </c>
      <c r="D12" s="109">
        <v>1</v>
      </c>
      <c r="E12" s="109">
        <v>1</v>
      </c>
      <c r="F12" s="296"/>
      <c r="G12" s="110">
        <f t="shared" si="0"/>
        <v>0</v>
      </c>
      <c r="H12" s="111">
        <f t="shared" si="1"/>
        <v>0</v>
      </c>
      <c r="I12" s="489"/>
    </row>
    <row r="13" spans="1:9" ht="15.75" x14ac:dyDescent="0.25">
      <c r="A13" s="106">
        <v>3</v>
      </c>
      <c r="B13" s="113"/>
      <c r="C13" s="109" t="s">
        <v>2</v>
      </c>
      <c r="D13" s="109">
        <v>1</v>
      </c>
      <c r="E13" s="109">
        <v>1</v>
      </c>
      <c r="F13" s="296"/>
      <c r="G13" s="110">
        <f t="shared" si="0"/>
        <v>0</v>
      </c>
      <c r="H13" s="111">
        <f t="shared" si="1"/>
        <v>0</v>
      </c>
      <c r="I13" s="489"/>
    </row>
    <row r="14" spans="1:9" ht="15.75" x14ac:dyDescent="0.25">
      <c r="A14" s="112">
        <v>4</v>
      </c>
      <c r="B14" s="107"/>
      <c r="C14" s="108" t="s">
        <v>85</v>
      </c>
      <c r="D14" s="109">
        <v>12</v>
      </c>
      <c r="E14" s="109">
        <v>1</v>
      </c>
      <c r="F14" s="296"/>
      <c r="G14" s="110">
        <f t="shared" si="0"/>
        <v>0</v>
      </c>
      <c r="H14" s="111">
        <f t="shared" si="1"/>
        <v>0</v>
      </c>
      <c r="I14" s="489"/>
    </row>
    <row r="15" spans="1:9" ht="15.75" x14ac:dyDescent="0.25">
      <c r="A15" s="106">
        <v>5</v>
      </c>
      <c r="B15" s="107"/>
      <c r="C15" s="108" t="s">
        <v>119</v>
      </c>
      <c r="D15" s="109">
        <v>12</v>
      </c>
      <c r="E15" s="109">
        <v>1</v>
      </c>
      <c r="F15" s="296"/>
      <c r="G15" s="110">
        <f t="shared" si="0"/>
        <v>0</v>
      </c>
      <c r="H15" s="111">
        <f t="shared" si="1"/>
        <v>0</v>
      </c>
      <c r="I15" s="489"/>
    </row>
    <row r="16" spans="1:9" ht="15.75" x14ac:dyDescent="0.25">
      <c r="A16" s="112">
        <v>6</v>
      </c>
      <c r="B16" s="114"/>
      <c r="C16" s="108" t="s">
        <v>85</v>
      </c>
      <c r="D16" s="109">
        <v>48</v>
      </c>
      <c r="E16" s="109">
        <v>1</v>
      </c>
      <c r="F16" s="296"/>
      <c r="G16" s="110">
        <f t="shared" si="0"/>
        <v>0</v>
      </c>
      <c r="H16" s="111">
        <f t="shared" si="1"/>
        <v>0</v>
      </c>
      <c r="I16" s="489"/>
    </row>
    <row r="17" spans="1:9" ht="15.75" x14ac:dyDescent="0.25">
      <c r="A17" s="106">
        <v>7</v>
      </c>
      <c r="B17" s="114"/>
      <c r="C17" s="108" t="s">
        <v>85</v>
      </c>
      <c r="D17" s="109">
        <v>108</v>
      </c>
      <c r="E17" s="109">
        <v>1</v>
      </c>
      <c r="F17" s="296"/>
      <c r="G17" s="110">
        <f t="shared" si="0"/>
        <v>0</v>
      </c>
      <c r="H17" s="111">
        <f t="shared" si="1"/>
        <v>0</v>
      </c>
      <c r="I17" s="489"/>
    </row>
    <row r="18" spans="1:9" ht="15.75" x14ac:dyDescent="0.25">
      <c r="A18" s="112">
        <v>8</v>
      </c>
      <c r="B18" s="115"/>
      <c r="C18" s="108" t="s">
        <v>85</v>
      </c>
      <c r="D18" s="109">
        <v>60</v>
      </c>
      <c r="E18" s="109">
        <v>1</v>
      </c>
      <c r="F18" s="296"/>
      <c r="G18" s="110">
        <f t="shared" si="0"/>
        <v>0</v>
      </c>
      <c r="H18" s="111">
        <f t="shared" si="1"/>
        <v>0</v>
      </c>
      <c r="I18" s="489"/>
    </row>
    <row r="19" spans="1:9" ht="15.75" x14ac:dyDescent="0.25">
      <c r="A19" s="106">
        <v>9</v>
      </c>
      <c r="B19" s="113"/>
      <c r="C19" s="109" t="s">
        <v>2</v>
      </c>
      <c r="D19" s="109">
        <v>1</v>
      </c>
      <c r="E19" s="109">
        <v>1</v>
      </c>
      <c r="F19" s="296"/>
      <c r="G19" s="110">
        <f t="shared" si="0"/>
        <v>0</v>
      </c>
      <c r="H19" s="111">
        <f t="shared" si="1"/>
        <v>0</v>
      </c>
      <c r="I19" s="489"/>
    </row>
    <row r="20" spans="1:9" ht="15.75" x14ac:dyDescent="0.25">
      <c r="A20" s="112">
        <v>10</v>
      </c>
      <c r="B20" s="113"/>
      <c r="C20" s="109" t="s">
        <v>2</v>
      </c>
      <c r="D20" s="109">
        <v>3</v>
      </c>
      <c r="E20" s="109">
        <v>1</v>
      </c>
      <c r="F20" s="296"/>
      <c r="G20" s="110">
        <f t="shared" si="0"/>
        <v>0</v>
      </c>
      <c r="H20" s="111">
        <f t="shared" si="1"/>
        <v>0</v>
      </c>
      <c r="I20" s="489"/>
    </row>
    <row r="21" spans="1:9" ht="15.75" x14ac:dyDescent="0.25">
      <c r="A21" s="106">
        <v>11</v>
      </c>
      <c r="B21" s="113"/>
      <c r="C21" s="109" t="s">
        <v>85</v>
      </c>
      <c r="D21" s="109">
        <v>3</v>
      </c>
      <c r="E21" s="109">
        <v>1</v>
      </c>
      <c r="F21" s="296"/>
      <c r="G21" s="110">
        <f>F21*E21*D21</f>
        <v>0</v>
      </c>
      <c r="H21" s="111">
        <f>G21/12</f>
        <v>0</v>
      </c>
      <c r="I21" s="489"/>
    </row>
    <row r="22" spans="1:9" ht="15.75" x14ac:dyDescent="0.25">
      <c r="A22" s="112">
        <v>12</v>
      </c>
      <c r="B22" s="113"/>
      <c r="C22" s="109" t="s">
        <v>2</v>
      </c>
      <c r="D22" s="109">
        <v>1</v>
      </c>
      <c r="E22" s="109">
        <v>1</v>
      </c>
      <c r="F22" s="296"/>
      <c r="G22" s="110">
        <f t="shared" ref="G22" si="2">F22*E22*D22</f>
        <v>0</v>
      </c>
      <c r="H22" s="111">
        <f t="shared" ref="H22" si="3">G22/12</f>
        <v>0</v>
      </c>
      <c r="I22" s="489"/>
    </row>
    <row r="23" spans="1:9" ht="15.75" x14ac:dyDescent="0.25">
      <c r="A23" s="106">
        <v>13</v>
      </c>
      <c r="B23" s="113"/>
      <c r="C23" s="109" t="s">
        <v>2</v>
      </c>
      <c r="D23" s="109">
        <v>1</v>
      </c>
      <c r="E23" s="109">
        <v>1</v>
      </c>
      <c r="F23" s="296"/>
      <c r="G23" s="110">
        <f t="shared" ref="G23:G66" si="4">F23*E23*D23</f>
        <v>0</v>
      </c>
      <c r="H23" s="111">
        <f t="shared" ref="H23:H66" si="5">G23/12</f>
        <v>0</v>
      </c>
      <c r="I23" s="489"/>
    </row>
    <row r="24" spans="1:9" ht="15.75" x14ac:dyDescent="0.25">
      <c r="A24" s="112">
        <v>14</v>
      </c>
      <c r="B24" s="113"/>
      <c r="C24" s="109" t="s">
        <v>121</v>
      </c>
      <c r="D24" s="109">
        <v>1</v>
      </c>
      <c r="E24" s="109">
        <v>1</v>
      </c>
      <c r="F24" s="296"/>
      <c r="G24" s="110">
        <f t="shared" si="4"/>
        <v>0</v>
      </c>
      <c r="H24" s="111">
        <f t="shared" si="5"/>
        <v>0</v>
      </c>
      <c r="I24" s="489"/>
    </row>
    <row r="25" spans="1:9" ht="15.75" x14ac:dyDescent="0.25">
      <c r="A25" s="106">
        <v>15</v>
      </c>
      <c r="B25" s="113"/>
      <c r="C25" s="109" t="s">
        <v>2</v>
      </c>
      <c r="D25" s="109">
        <v>1</v>
      </c>
      <c r="E25" s="109">
        <v>1</v>
      </c>
      <c r="F25" s="296"/>
      <c r="G25" s="110">
        <f t="shared" si="4"/>
        <v>0</v>
      </c>
      <c r="H25" s="111">
        <f t="shared" si="5"/>
        <v>0</v>
      </c>
      <c r="I25" s="489"/>
    </row>
    <row r="26" spans="1:9" ht="15.75" x14ac:dyDescent="0.25">
      <c r="A26" s="112">
        <v>16</v>
      </c>
      <c r="B26" s="113"/>
      <c r="C26" s="109" t="s">
        <v>2</v>
      </c>
      <c r="D26" s="109">
        <v>1</v>
      </c>
      <c r="E26" s="109">
        <v>1</v>
      </c>
      <c r="F26" s="296"/>
      <c r="G26" s="110">
        <f t="shared" si="4"/>
        <v>0</v>
      </c>
      <c r="H26" s="111">
        <f t="shared" si="5"/>
        <v>0</v>
      </c>
      <c r="I26" s="489"/>
    </row>
    <row r="27" spans="1:9" ht="15.75" x14ac:dyDescent="0.25">
      <c r="A27" s="106">
        <v>17</v>
      </c>
      <c r="B27" s="107"/>
      <c r="C27" s="108" t="s">
        <v>119</v>
      </c>
      <c r="D27" s="109">
        <v>12</v>
      </c>
      <c r="E27" s="109">
        <v>1</v>
      </c>
      <c r="F27" s="296"/>
      <c r="G27" s="110">
        <f t="shared" si="4"/>
        <v>0</v>
      </c>
      <c r="H27" s="111">
        <f t="shared" si="5"/>
        <v>0</v>
      </c>
      <c r="I27" s="489"/>
    </row>
    <row r="28" spans="1:9" ht="15.75" x14ac:dyDescent="0.25">
      <c r="A28" s="112">
        <v>18</v>
      </c>
      <c r="B28" s="114"/>
      <c r="C28" s="108" t="s">
        <v>85</v>
      </c>
      <c r="D28" s="109">
        <v>84</v>
      </c>
      <c r="E28" s="109">
        <v>1</v>
      </c>
      <c r="F28" s="296"/>
      <c r="G28" s="110">
        <f t="shared" si="4"/>
        <v>0</v>
      </c>
      <c r="H28" s="111">
        <f t="shared" si="5"/>
        <v>0</v>
      </c>
      <c r="I28" s="489"/>
    </row>
    <row r="29" spans="1:9" ht="15.75" x14ac:dyDescent="0.25">
      <c r="A29" s="106">
        <v>19</v>
      </c>
      <c r="B29" s="113"/>
      <c r="C29" s="109" t="s">
        <v>121</v>
      </c>
      <c r="D29" s="109">
        <v>1</v>
      </c>
      <c r="E29" s="109">
        <v>1</v>
      </c>
      <c r="F29" s="296"/>
      <c r="G29" s="110">
        <f t="shared" si="4"/>
        <v>0</v>
      </c>
      <c r="H29" s="111">
        <f t="shared" si="5"/>
        <v>0</v>
      </c>
      <c r="I29" s="489"/>
    </row>
    <row r="30" spans="1:9" ht="15.75" x14ac:dyDescent="0.25">
      <c r="A30" s="112">
        <v>20</v>
      </c>
      <c r="B30" s="122"/>
      <c r="C30" s="108" t="s">
        <v>85</v>
      </c>
      <c r="D30" s="109">
        <v>48</v>
      </c>
      <c r="E30" s="109">
        <v>1</v>
      </c>
      <c r="F30" s="296"/>
      <c r="G30" s="110">
        <f t="shared" si="4"/>
        <v>0</v>
      </c>
      <c r="H30" s="111">
        <f t="shared" si="5"/>
        <v>0</v>
      </c>
      <c r="I30" s="489"/>
    </row>
    <row r="31" spans="1:9" ht="15.75" x14ac:dyDescent="0.25">
      <c r="A31" s="106">
        <v>21</v>
      </c>
      <c r="B31" s="113"/>
      <c r="C31" s="297" t="s">
        <v>121</v>
      </c>
      <c r="D31" s="297">
        <v>2</v>
      </c>
      <c r="E31" s="297">
        <v>1</v>
      </c>
      <c r="F31" s="296"/>
      <c r="G31" s="110">
        <f t="shared" si="4"/>
        <v>0</v>
      </c>
      <c r="H31" s="116">
        <f t="shared" si="5"/>
        <v>0</v>
      </c>
      <c r="I31" s="489"/>
    </row>
    <row r="32" spans="1:9" ht="15.75" x14ac:dyDescent="0.25">
      <c r="A32" s="112">
        <v>22</v>
      </c>
      <c r="B32" s="113"/>
      <c r="C32" s="109" t="s">
        <v>85</v>
      </c>
      <c r="D32" s="109">
        <v>1</v>
      </c>
      <c r="E32" s="109">
        <v>1</v>
      </c>
      <c r="F32" s="296"/>
      <c r="G32" s="110">
        <f t="shared" si="4"/>
        <v>0</v>
      </c>
      <c r="H32" s="111">
        <f t="shared" si="5"/>
        <v>0</v>
      </c>
      <c r="I32" s="489"/>
    </row>
    <row r="33" spans="1:9" ht="15.75" x14ac:dyDescent="0.25">
      <c r="A33" s="106">
        <v>23</v>
      </c>
      <c r="B33" s="113"/>
      <c r="C33" s="109" t="s">
        <v>2</v>
      </c>
      <c r="D33" s="109">
        <v>3</v>
      </c>
      <c r="E33" s="109">
        <v>1</v>
      </c>
      <c r="F33" s="296"/>
      <c r="G33" s="110">
        <f t="shared" si="4"/>
        <v>0</v>
      </c>
      <c r="H33" s="111">
        <f t="shared" si="5"/>
        <v>0</v>
      </c>
      <c r="I33" s="489"/>
    </row>
    <row r="34" spans="1:9" ht="15.75" x14ac:dyDescent="0.25">
      <c r="A34" s="112">
        <v>24</v>
      </c>
      <c r="B34" s="113"/>
      <c r="C34" s="109" t="s">
        <v>2</v>
      </c>
      <c r="D34" s="109">
        <v>0.5</v>
      </c>
      <c r="E34" s="109">
        <v>1</v>
      </c>
      <c r="F34" s="296"/>
      <c r="G34" s="110">
        <f t="shared" si="4"/>
        <v>0</v>
      </c>
      <c r="H34" s="111">
        <f t="shared" si="5"/>
        <v>0</v>
      </c>
      <c r="I34" s="489"/>
    </row>
    <row r="35" spans="1:9" ht="15.75" x14ac:dyDescent="0.25">
      <c r="A35" s="106">
        <v>25</v>
      </c>
      <c r="B35" s="114"/>
      <c r="C35" s="108" t="s">
        <v>85</v>
      </c>
      <c r="D35" s="109">
        <v>36</v>
      </c>
      <c r="E35" s="109">
        <v>1</v>
      </c>
      <c r="F35" s="296"/>
      <c r="G35" s="110">
        <f t="shared" si="4"/>
        <v>0</v>
      </c>
      <c r="H35" s="111">
        <f t="shared" si="5"/>
        <v>0</v>
      </c>
      <c r="I35" s="489"/>
    </row>
    <row r="36" spans="1:9" ht="15.75" x14ac:dyDescent="0.25">
      <c r="A36" s="112">
        <v>26</v>
      </c>
      <c r="B36" s="114"/>
      <c r="C36" s="108" t="s">
        <v>85</v>
      </c>
      <c r="D36" s="109">
        <v>72</v>
      </c>
      <c r="E36" s="109">
        <v>1</v>
      </c>
      <c r="F36" s="296"/>
      <c r="G36" s="110">
        <f t="shared" si="4"/>
        <v>0</v>
      </c>
      <c r="H36" s="111">
        <f t="shared" si="5"/>
        <v>0</v>
      </c>
      <c r="I36" s="489"/>
    </row>
    <row r="37" spans="1:9" ht="15.75" x14ac:dyDescent="0.25">
      <c r="A37" s="106">
        <v>27</v>
      </c>
      <c r="B37" s="114"/>
      <c r="C37" s="108" t="s">
        <v>85</v>
      </c>
      <c r="D37" s="109">
        <v>72</v>
      </c>
      <c r="E37" s="109">
        <v>1</v>
      </c>
      <c r="F37" s="296"/>
      <c r="G37" s="110">
        <f t="shared" si="4"/>
        <v>0</v>
      </c>
      <c r="H37" s="111">
        <f t="shared" si="5"/>
        <v>0</v>
      </c>
      <c r="I37" s="489"/>
    </row>
    <row r="38" spans="1:9" ht="15.75" x14ac:dyDescent="0.25">
      <c r="A38" s="112">
        <v>28</v>
      </c>
      <c r="B38" s="107"/>
      <c r="C38" s="108" t="s">
        <v>85</v>
      </c>
      <c r="D38" s="109">
        <v>24</v>
      </c>
      <c r="E38" s="109">
        <v>1</v>
      </c>
      <c r="F38" s="296"/>
      <c r="G38" s="110">
        <f t="shared" si="4"/>
        <v>0</v>
      </c>
      <c r="H38" s="111">
        <f t="shared" si="5"/>
        <v>0</v>
      </c>
      <c r="I38" s="489"/>
    </row>
    <row r="39" spans="1:9" ht="15.75" x14ac:dyDescent="0.25">
      <c r="A39" s="106">
        <v>29</v>
      </c>
      <c r="B39" s="107"/>
      <c r="C39" s="108" t="s">
        <v>85</v>
      </c>
      <c r="D39" s="109">
        <v>24</v>
      </c>
      <c r="E39" s="109">
        <v>1</v>
      </c>
      <c r="F39" s="296"/>
      <c r="G39" s="110">
        <f t="shared" si="4"/>
        <v>0</v>
      </c>
      <c r="H39" s="111">
        <f t="shared" si="5"/>
        <v>0</v>
      </c>
      <c r="I39" s="489"/>
    </row>
    <row r="40" spans="1:9" ht="15.75" x14ac:dyDescent="0.25">
      <c r="A40" s="112">
        <v>30</v>
      </c>
      <c r="B40" s="113"/>
      <c r="C40" s="109" t="s">
        <v>2</v>
      </c>
      <c r="D40" s="109">
        <v>1</v>
      </c>
      <c r="E40" s="109">
        <v>1</v>
      </c>
      <c r="F40" s="296"/>
      <c r="G40" s="110">
        <f t="shared" si="4"/>
        <v>0</v>
      </c>
      <c r="H40" s="111">
        <f t="shared" si="5"/>
        <v>0</v>
      </c>
      <c r="I40" s="489"/>
    </row>
    <row r="41" spans="1:9" ht="15.75" x14ac:dyDescent="0.25">
      <c r="A41" s="106">
        <v>31</v>
      </c>
      <c r="B41" s="113"/>
      <c r="C41" s="109" t="s">
        <v>2</v>
      </c>
      <c r="D41" s="109">
        <v>0.5</v>
      </c>
      <c r="E41" s="109">
        <v>1</v>
      </c>
      <c r="F41" s="296"/>
      <c r="G41" s="110">
        <f t="shared" si="4"/>
        <v>0</v>
      </c>
      <c r="H41" s="111">
        <f t="shared" si="5"/>
        <v>0</v>
      </c>
      <c r="I41" s="489"/>
    </row>
    <row r="42" spans="1:9" ht="15.75" x14ac:dyDescent="0.25">
      <c r="A42" s="112">
        <v>32</v>
      </c>
      <c r="B42" s="114"/>
      <c r="C42" s="108" t="s">
        <v>117</v>
      </c>
      <c r="D42" s="109">
        <v>240</v>
      </c>
      <c r="E42" s="109">
        <v>1</v>
      </c>
      <c r="F42" s="296"/>
      <c r="G42" s="110">
        <f t="shared" si="4"/>
        <v>0</v>
      </c>
      <c r="H42" s="117">
        <f t="shared" si="5"/>
        <v>0</v>
      </c>
      <c r="I42" s="489"/>
    </row>
    <row r="43" spans="1:9" ht="15.75" x14ac:dyDescent="0.25">
      <c r="A43" s="106">
        <v>33</v>
      </c>
      <c r="B43" s="107"/>
      <c r="C43" s="108" t="s">
        <v>85</v>
      </c>
      <c r="D43" s="109">
        <v>12</v>
      </c>
      <c r="E43" s="109">
        <v>1</v>
      </c>
      <c r="F43" s="296"/>
      <c r="G43" s="110">
        <f t="shared" si="4"/>
        <v>0</v>
      </c>
      <c r="H43" s="111">
        <f t="shared" si="5"/>
        <v>0</v>
      </c>
      <c r="I43" s="489"/>
    </row>
    <row r="44" spans="1:9" ht="15.75" x14ac:dyDescent="0.25">
      <c r="A44" s="112">
        <v>34</v>
      </c>
      <c r="B44" s="107"/>
      <c r="C44" s="108" t="s">
        <v>85</v>
      </c>
      <c r="D44" s="109">
        <v>60</v>
      </c>
      <c r="E44" s="109">
        <v>1</v>
      </c>
      <c r="F44" s="296"/>
      <c r="G44" s="110">
        <f t="shared" si="4"/>
        <v>0</v>
      </c>
      <c r="H44" s="111">
        <f t="shared" si="5"/>
        <v>0</v>
      </c>
      <c r="I44" s="489"/>
    </row>
    <row r="45" spans="1:9" ht="15.75" x14ac:dyDescent="0.25">
      <c r="A45" s="106">
        <v>35</v>
      </c>
      <c r="B45" s="107"/>
      <c r="C45" s="108" t="s">
        <v>85</v>
      </c>
      <c r="D45" s="109">
        <v>12</v>
      </c>
      <c r="E45" s="109">
        <v>1</v>
      </c>
      <c r="F45" s="296"/>
      <c r="G45" s="110">
        <f t="shared" si="4"/>
        <v>0</v>
      </c>
      <c r="H45" s="111">
        <f t="shared" si="5"/>
        <v>0</v>
      </c>
      <c r="I45" s="489"/>
    </row>
    <row r="46" spans="1:9" ht="15.75" x14ac:dyDescent="0.25">
      <c r="A46" s="112">
        <v>36</v>
      </c>
      <c r="B46" s="114"/>
      <c r="C46" s="108" t="s">
        <v>119</v>
      </c>
      <c r="D46" s="109">
        <v>60</v>
      </c>
      <c r="E46" s="109">
        <v>1</v>
      </c>
      <c r="F46" s="296"/>
      <c r="G46" s="110">
        <f t="shared" si="4"/>
        <v>0</v>
      </c>
      <c r="H46" s="111">
        <f t="shared" si="5"/>
        <v>0</v>
      </c>
      <c r="I46" s="489"/>
    </row>
    <row r="47" spans="1:9" ht="15.75" x14ac:dyDescent="0.25">
      <c r="A47" s="106">
        <v>37</v>
      </c>
      <c r="B47" s="114"/>
      <c r="C47" s="108" t="s">
        <v>119</v>
      </c>
      <c r="D47" s="109">
        <v>84</v>
      </c>
      <c r="E47" s="109">
        <v>1</v>
      </c>
      <c r="F47" s="296"/>
      <c r="G47" s="110">
        <f t="shared" si="4"/>
        <v>0</v>
      </c>
      <c r="H47" s="111">
        <f t="shared" si="5"/>
        <v>0</v>
      </c>
      <c r="I47" s="489"/>
    </row>
    <row r="48" spans="1:9" ht="15.75" x14ac:dyDescent="0.25">
      <c r="A48" s="112">
        <v>38</v>
      </c>
      <c r="B48" s="114"/>
      <c r="C48" s="108" t="s">
        <v>119</v>
      </c>
      <c r="D48" s="109">
        <v>48</v>
      </c>
      <c r="E48" s="109">
        <v>1</v>
      </c>
      <c r="F48" s="296"/>
      <c r="G48" s="110">
        <f t="shared" si="4"/>
        <v>0</v>
      </c>
      <c r="H48" s="111">
        <f t="shared" si="5"/>
        <v>0</v>
      </c>
      <c r="I48" s="489"/>
    </row>
    <row r="49" spans="1:9" ht="15.75" x14ac:dyDescent="0.25">
      <c r="A49" s="106">
        <v>39</v>
      </c>
      <c r="B49" s="107"/>
      <c r="C49" s="108" t="s">
        <v>85</v>
      </c>
      <c r="D49" s="109">
        <v>3.5999999999999996</v>
      </c>
      <c r="E49" s="109">
        <v>1</v>
      </c>
      <c r="F49" s="296"/>
      <c r="G49" s="110">
        <f t="shared" si="4"/>
        <v>0</v>
      </c>
      <c r="H49" s="111">
        <f t="shared" si="5"/>
        <v>0</v>
      </c>
      <c r="I49" s="489"/>
    </row>
    <row r="50" spans="1:9" ht="15.75" x14ac:dyDescent="0.25">
      <c r="A50" s="112">
        <v>40</v>
      </c>
      <c r="B50" s="107"/>
      <c r="C50" s="108" t="s">
        <v>85</v>
      </c>
      <c r="D50" s="109">
        <v>12</v>
      </c>
      <c r="E50" s="109">
        <v>1</v>
      </c>
      <c r="F50" s="296"/>
      <c r="G50" s="110">
        <f t="shared" si="4"/>
        <v>0</v>
      </c>
      <c r="H50" s="111">
        <f t="shared" si="5"/>
        <v>0</v>
      </c>
      <c r="I50" s="489"/>
    </row>
    <row r="51" spans="1:9" ht="15.75" x14ac:dyDescent="0.25">
      <c r="A51" s="106">
        <v>41</v>
      </c>
      <c r="B51" s="107"/>
      <c r="C51" s="108" t="s">
        <v>85</v>
      </c>
      <c r="D51" s="109">
        <v>2.4000000000000004</v>
      </c>
      <c r="E51" s="109">
        <v>1</v>
      </c>
      <c r="F51" s="296"/>
      <c r="G51" s="110">
        <f t="shared" si="4"/>
        <v>0</v>
      </c>
      <c r="H51" s="111">
        <f t="shared" si="5"/>
        <v>0</v>
      </c>
      <c r="I51" s="489"/>
    </row>
    <row r="52" spans="1:9" ht="15.75" x14ac:dyDescent="0.25">
      <c r="A52" s="112">
        <v>42</v>
      </c>
      <c r="B52" s="114"/>
      <c r="C52" s="108" t="s">
        <v>217</v>
      </c>
      <c r="D52" s="109">
        <v>84</v>
      </c>
      <c r="E52" s="109">
        <v>1</v>
      </c>
      <c r="F52" s="296"/>
      <c r="G52" s="110">
        <f t="shared" si="4"/>
        <v>0</v>
      </c>
      <c r="H52" s="111">
        <f t="shared" si="5"/>
        <v>0</v>
      </c>
      <c r="I52" s="489"/>
    </row>
    <row r="53" spans="1:9" ht="15.75" x14ac:dyDescent="0.25">
      <c r="A53" s="106">
        <v>43</v>
      </c>
      <c r="B53" s="69"/>
      <c r="C53" s="109" t="s">
        <v>2</v>
      </c>
      <c r="D53" s="109">
        <v>5</v>
      </c>
      <c r="E53" s="109">
        <v>1</v>
      </c>
      <c r="F53" s="296"/>
      <c r="G53" s="110">
        <f t="shared" si="4"/>
        <v>0</v>
      </c>
      <c r="H53" s="111">
        <f t="shared" si="5"/>
        <v>0</v>
      </c>
      <c r="I53" s="489"/>
    </row>
    <row r="54" spans="1:9" ht="15.75" x14ac:dyDescent="0.25">
      <c r="A54" s="112">
        <v>44</v>
      </c>
      <c r="B54" s="113"/>
      <c r="C54" s="109" t="s">
        <v>121</v>
      </c>
      <c r="D54" s="109">
        <v>12</v>
      </c>
      <c r="E54" s="109">
        <v>1</v>
      </c>
      <c r="F54" s="296"/>
      <c r="G54" s="110">
        <f t="shared" si="4"/>
        <v>0</v>
      </c>
      <c r="H54" s="111">
        <f t="shared" si="5"/>
        <v>0</v>
      </c>
      <c r="I54" s="489"/>
    </row>
    <row r="55" spans="1:9" ht="15.75" x14ac:dyDescent="0.25">
      <c r="A55" s="106">
        <v>45</v>
      </c>
      <c r="B55" s="107"/>
      <c r="C55" s="108" t="s">
        <v>85</v>
      </c>
      <c r="D55" s="109">
        <v>120</v>
      </c>
      <c r="E55" s="109">
        <v>1</v>
      </c>
      <c r="F55" s="296"/>
      <c r="G55" s="110">
        <f t="shared" si="4"/>
        <v>0</v>
      </c>
      <c r="H55" s="111">
        <f t="shared" si="5"/>
        <v>0</v>
      </c>
      <c r="I55" s="489"/>
    </row>
    <row r="56" spans="1:9" ht="15.75" x14ac:dyDescent="0.25">
      <c r="A56" s="112">
        <v>46</v>
      </c>
      <c r="B56" s="107"/>
      <c r="C56" s="108" t="s">
        <v>85</v>
      </c>
      <c r="D56" s="109">
        <v>24</v>
      </c>
      <c r="E56" s="109">
        <v>1</v>
      </c>
      <c r="F56" s="296"/>
      <c r="G56" s="110">
        <f t="shared" si="4"/>
        <v>0</v>
      </c>
      <c r="H56" s="111">
        <f t="shared" si="5"/>
        <v>0</v>
      </c>
      <c r="I56" s="489"/>
    </row>
    <row r="57" spans="1:9" ht="15.75" x14ac:dyDescent="0.25">
      <c r="A57" s="106">
        <v>47</v>
      </c>
      <c r="B57" s="107"/>
      <c r="C57" s="108" t="s">
        <v>85</v>
      </c>
      <c r="D57" s="109">
        <v>12</v>
      </c>
      <c r="E57" s="109">
        <v>1</v>
      </c>
      <c r="F57" s="296"/>
      <c r="G57" s="110">
        <f t="shared" si="4"/>
        <v>0</v>
      </c>
      <c r="H57" s="111">
        <f t="shared" si="5"/>
        <v>0</v>
      </c>
      <c r="I57" s="489"/>
    </row>
    <row r="58" spans="1:9" ht="15.75" x14ac:dyDescent="0.25">
      <c r="A58" s="112">
        <v>48</v>
      </c>
      <c r="B58" s="113"/>
      <c r="C58" s="109" t="s">
        <v>2</v>
      </c>
      <c r="D58" s="109">
        <v>0.2</v>
      </c>
      <c r="E58" s="109">
        <v>1</v>
      </c>
      <c r="F58" s="296"/>
      <c r="G58" s="110">
        <f t="shared" si="4"/>
        <v>0</v>
      </c>
      <c r="H58" s="111">
        <f t="shared" si="5"/>
        <v>0</v>
      </c>
      <c r="I58" s="489"/>
    </row>
    <row r="59" spans="1:9" ht="15.75" x14ac:dyDescent="0.25">
      <c r="A59" s="106">
        <v>49</v>
      </c>
      <c r="B59" s="107"/>
      <c r="C59" s="108" t="s">
        <v>85</v>
      </c>
      <c r="D59" s="109">
        <v>12</v>
      </c>
      <c r="E59" s="109">
        <v>1</v>
      </c>
      <c r="F59" s="296"/>
      <c r="G59" s="110">
        <f t="shared" si="4"/>
        <v>0</v>
      </c>
      <c r="H59" s="111">
        <f t="shared" si="5"/>
        <v>0</v>
      </c>
      <c r="I59" s="489"/>
    </row>
    <row r="60" spans="1:9" ht="15.75" x14ac:dyDescent="0.25">
      <c r="A60" s="112">
        <v>50</v>
      </c>
      <c r="B60" s="113"/>
      <c r="C60" s="109" t="s">
        <v>2</v>
      </c>
      <c r="D60" s="109">
        <v>0.5</v>
      </c>
      <c r="E60" s="109">
        <v>1</v>
      </c>
      <c r="F60" s="296"/>
      <c r="G60" s="110">
        <f t="shared" si="4"/>
        <v>0</v>
      </c>
      <c r="H60" s="111">
        <f t="shared" si="5"/>
        <v>0</v>
      </c>
      <c r="I60" s="489"/>
    </row>
    <row r="61" spans="1:9" ht="15.75" x14ac:dyDescent="0.25">
      <c r="A61" s="106">
        <v>51</v>
      </c>
      <c r="B61" s="107"/>
      <c r="C61" s="108" t="s">
        <v>85</v>
      </c>
      <c r="D61" s="109">
        <v>24</v>
      </c>
      <c r="E61" s="109">
        <v>1</v>
      </c>
      <c r="F61" s="296"/>
      <c r="G61" s="110">
        <f t="shared" si="4"/>
        <v>0</v>
      </c>
      <c r="H61" s="111">
        <f t="shared" si="5"/>
        <v>0</v>
      </c>
      <c r="I61" s="489"/>
    </row>
    <row r="62" spans="1:9" ht="15.75" x14ac:dyDescent="0.25">
      <c r="A62" s="112">
        <v>52</v>
      </c>
      <c r="B62" s="114"/>
      <c r="C62" s="108" t="s">
        <v>85</v>
      </c>
      <c r="D62" s="109">
        <v>12</v>
      </c>
      <c r="E62" s="109">
        <v>1</v>
      </c>
      <c r="F62" s="296"/>
      <c r="G62" s="110">
        <f t="shared" si="4"/>
        <v>0</v>
      </c>
      <c r="H62" s="111">
        <f t="shared" si="5"/>
        <v>0</v>
      </c>
      <c r="I62" s="489"/>
    </row>
    <row r="63" spans="1:9" ht="15.75" x14ac:dyDescent="0.25">
      <c r="A63" s="106">
        <v>53</v>
      </c>
      <c r="B63" s="113"/>
      <c r="C63" s="109" t="s">
        <v>2</v>
      </c>
      <c r="D63" s="109">
        <v>3</v>
      </c>
      <c r="E63" s="109">
        <v>1</v>
      </c>
      <c r="F63" s="296"/>
      <c r="G63" s="110">
        <f t="shared" si="4"/>
        <v>0</v>
      </c>
      <c r="H63" s="111">
        <f t="shared" si="5"/>
        <v>0</v>
      </c>
      <c r="I63" s="489"/>
    </row>
    <row r="64" spans="1:9" ht="15.75" x14ac:dyDescent="0.25">
      <c r="A64" s="112">
        <v>54</v>
      </c>
      <c r="B64" s="113"/>
      <c r="C64" s="109" t="s">
        <v>2</v>
      </c>
      <c r="D64" s="109">
        <v>1</v>
      </c>
      <c r="E64" s="109">
        <v>1</v>
      </c>
      <c r="F64" s="296"/>
      <c r="G64" s="110">
        <f t="shared" si="4"/>
        <v>0</v>
      </c>
      <c r="H64" s="111">
        <f t="shared" si="5"/>
        <v>0</v>
      </c>
      <c r="I64" s="489"/>
    </row>
    <row r="65" spans="1:9" ht="15.75" x14ac:dyDescent="0.25">
      <c r="A65" s="106">
        <v>55</v>
      </c>
      <c r="B65" s="113"/>
      <c r="C65" s="109" t="s">
        <v>2</v>
      </c>
      <c r="D65" s="109">
        <v>1</v>
      </c>
      <c r="E65" s="109">
        <v>1</v>
      </c>
      <c r="F65" s="296"/>
      <c r="G65" s="110">
        <f t="shared" si="4"/>
        <v>0</v>
      </c>
      <c r="H65" s="111">
        <f t="shared" si="5"/>
        <v>0</v>
      </c>
      <c r="I65" s="489"/>
    </row>
    <row r="66" spans="1:9" ht="15.75" x14ac:dyDescent="0.25">
      <c r="A66" s="112">
        <v>56</v>
      </c>
      <c r="B66" s="113"/>
      <c r="C66" s="109" t="s">
        <v>121</v>
      </c>
      <c r="D66" s="109">
        <v>1</v>
      </c>
      <c r="E66" s="109">
        <v>1</v>
      </c>
      <c r="F66" s="296"/>
      <c r="G66" s="110">
        <f t="shared" si="4"/>
        <v>0</v>
      </c>
      <c r="H66" s="111">
        <f t="shared" si="5"/>
        <v>0</v>
      </c>
      <c r="I66" s="489"/>
    </row>
    <row r="67" spans="1:9" ht="15.75" x14ac:dyDescent="0.25">
      <c r="A67" s="106">
        <v>57</v>
      </c>
      <c r="B67" s="107"/>
      <c r="C67" s="108" t="s">
        <v>85</v>
      </c>
      <c r="D67" s="109">
        <v>24</v>
      </c>
      <c r="E67" s="109">
        <v>1</v>
      </c>
      <c r="F67" s="296"/>
      <c r="G67" s="110">
        <f>F67*E67*D67</f>
        <v>0</v>
      </c>
      <c r="H67" s="111">
        <f>G67/12</f>
        <v>0</v>
      </c>
      <c r="I67" s="489"/>
    </row>
    <row r="68" spans="1:9" ht="15.75" x14ac:dyDescent="0.25">
      <c r="A68" s="112">
        <v>58</v>
      </c>
      <c r="B68" s="118"/>
      <c r="C68" s="297" t="s">
        <v>2</v>
      </c>
      <c r="D68" s="297">
        <v>1</v>
      </c>
      <c r="E68" s="297">
        <v>1</v>
      </c>
      <c r="F68" s="296"/>
      <c r="G68" s="110">
        <f>F68*E68*D68</f>
        <v>0</v>
      </c>
      <c r="H68" s="116">
        <f>G68/12</f>
        <v>0</v>
      </c>
      <c r="I68" s="489"/>
    </row>
    <row r="69" spans="1:9" s="298" customFormat="1" ht="24" customHeight="1" x14ac:dyDescent="0.25">
      <c r="A69" s="106">
        <v>59</v>
      </c>
      <c r="B69" s="118"/>
      <c r="C69" s="297" t="s">
        <v>121</v>
      </c>
      <c r="D69" s="297">
        <v>1</v>
      </c>
      <c r="E69" s="297">
        <v>1</v>
      </c>
      <c r="F69" s="296"/>
      <c r="G69" s="110">
        <f>F69*E69*D69</f>
        <v>0</v>
      </c>
      <c r="H69" s="116">
        <f>G69/12</f>
        <v>0</v>
      </c>
      <c r="I69" s="489"/>
    </row>
    <row r="70" spans="1:9" ht="25.5" customHeight="1" x14ac:dyDescent="0.25">
      <c r="A70" s="112">
        <v>60</v>
      </c>
      <c r="B70" s="113"/>
      <c r="C70" s="109" t="s">
        <v>2</v>
      </c>
      <c r="D70" s="109">
        <v>0.5</v>
      </c>
      <c r="E70" s="109">
        <v>1</v>
      </c>
      <c r="F70" s="296"/>
      <c r="G70" s="110">
        <f>F70*E70*D70</f>
        <v>0</v>
      </c>
      <c r="H70" s="111">
        <f>G70/12</f>
        <v>0</v>
      </c>
      <c r="I70" s="489"/>
    </row>
    <row r="71" spans="1:9" s="176" customFormat="1" ht="15.75" thickBot="1" x14ac:dyDescent="0.3">
      <c r="A71" s="299"/>
      <c r="B71" s="300" t="s">
        <v>5</v>
      </c>
      <c r="C71" s="300"/>
      <c r="D71" s="300"/>
      <c r="E71" s="300"/>
      <c r="F71" s="301"/>
      <c r="G71" s="301"/>
      <c r="H71" s="302">
        <f>SUM(H11:H70)</f>
        <v>0</v>
      </c>
      <c r="I71" s="490"/>
    </row>
    <row r="72" spans="1:9" s="176" customFormat="1" x14ac:dyDescent="0.25">
      <c r="A72" s="303"/>
      <c r="B72" s="303"/>
      <c r="C72" s="303"/>
      <c r="D72" s="304"/>
      <c r="E72" s="304"/>
      <c r="F72" s="305"/>
      <c r="G72" s="305"/>
      <c r="H72" s="306"/>
      <c r="I72" s="307"/>
    </row>
    <row r="73" spans="1:9" s="176" customFormat="1" ht="15.75" x14ac:dyDescent="0.25">
      <c r="A73" s="303"/>
      <c r="B73" s="387">
        <f>'Свод сравнительная'!A33</f>
        <v>0</v>
      </c>
      <c r="C73" s="387"/>
      <c r="D73" s="387"/>
      <c r="E73" s="387"/>
      <c r="F73" s="401"/>
      <c r="G73" s="387">
        <f>'Свод сравнительная'!E33</f>
        <v>0</v>
      </c>
      <c r="H73" s="308"/>
      <c r="I73" s="309"/>
    </row>
    <row r="74" spans="1:9" s="174" customFormat="1" ht="12.75" x14ac:dyDescent="0.2">
      <c r="B74" s="211" t="s">
        <v>6</v>
      </c>
      <c r="D74" s="451" t="s">
        <v>8</v>
      </c>
      <c r="E74" s="451"/>
      <c r="G74" s="433" t="s">
        <v>7</v>
      </c>
      <c r="H74" s="433"/>
    </row>
    <row r="75" spans="1:9" s="177" customFormat="1" x14ac:dyDescent="0.25">
      <c r="H75" s="183"/>
    </row>
    <row r="76" spans="1:9" ht="17.25" customHeight="1" x14ac:dyDescent="0.25"/>
    <row r="77" spans="1:9" ht="17.25" customHeight="1" x14ac:dyDescent="0.25"/>
    <row r="78" spans="1:9" s="151" customFormat="1" ht="18" customHeight="1" x14ac:dyDescent="0.25">
      <c r="A78" s="170"/>
    </row>
    <row r="79" spans="1:9" ht="18" customHeight="1" x14ac:dyDescent="0.25">
      <c r="A79" s="310"/>
    </row>
    <row r="80" spans="1:9" ht="18" customHeight="1" x14ac:dyDescent="0.25">
      <c r="A80" s="310"/>
    </row>
    <row r="81" spans="1:2" ht="18" customHeight="1" x14ac:dyDescent="0.25">
      <c r="A81" s="310"/>
    </row>
    <row r="82" spans="1:2" ht="18" customHeight="1" x14ac:dyDescent="0.25"/>
    <row r="83" spans="1:2" ht="18" customHeight="1" x14ac:dyDescent="0.25"/>
    <row r="84" spans="1:2" ht="18" customHeight="1" x14ac:dyDescent="0.25">
      <c r="A84" s="174"/>
      <c r="B84" s="174"/>
    </row>
    <row r="85" spans="1:2" x14ac:dyDescent="0.25">
      <c r="A85" s="174"/>
      <c r="B85" s="174"/>
    </row>
    <row r="86" spans="1:2" x14ac:dyDescent="0.25">
      <c r="A86" s="311"/>
      <c r="B86" s="311"/>
    </row>
  </sheetData>
  <mergeCells count="15">
    <mergeCell ref="I7:I8"/>
    <mergeCell ref="I11:I71"/>
    <mergeCell ref="G74:H74"/>
    <mergeCell ref="D1:H1"/>
    <mergeCell ref="A3:H3"/>
    <mergeCell ref="A4:H4"/>
    <mergeCell ref="G6:H6"/>
    <mergeCell ref="A7:A8"/>
    <mergeCell ref="B7:B9"/>
    <mergeCell ref="C7:C8"/>
    <mergeCell ref="D7:D9"/>
    <mergeCell ref="E7:E8"/>
    <mergeCell ref="F7:F8"/>
    <mergeCell ref="G7:H7"/>
    <mergeCell ref="D74:E74"/>
  </mergeCells>
  <printOptions horizontalCentered="1"/>
  <pageMargins left="0.70866141732283472" right="0.27559055118110237" top="0.19685039370078741" bottom="0.15748031496062992" header="0.15748031496062992" footer="0.15748031496062992"/>
  <pageSetup paperSize="9" scale="6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2"/>
  <sheetViews>
    <sheetView view="pageBreakPreview" topLeftCell="I1" zoomScale="70" zoomScaleSheetLayoutView="70" workbookViewId="0">
      <selection activeCell="AB32" sqref="AB32"/>
    </sheetView>
  </sheetViews>
  <sheetFormatPr defaultColWidth="6.5703125" defaultRowHeight="15" x14ac:dyDescent="0.25"/>
  <cols>
    <col min="1" max="1" width="8.85546875" style="339" customWidth="1"/>
    <col min="2" max="2" width="33.5703125" style="339" customWidth="1"/>
    <col min="3" max="3" width="11.140625" style="339" customWidth="1"/>
    <col min="4" max="4" width="16.28515625" style="339" customWidth="1"/>
    <col min="5" max="5" width="16" style="339" customWidth="1"/>
    <col min="6" max="6" width="14.85546875" style="339" customWidth="1"/>
    <col min="7" max="7" width="17.28515625" style="339" customWidth="1"/>
    <col min="8" max="8" width="16.28515625" style="339" customWidth="1"/>
    <col min="9" max="9" width="9.140625" style="339" customWidth="1"/>
    <col min="10" max="10" width="8.85546875" style="339" customWidth="1"/>
    <col min="11" max="11" width="38.42578125" style="339" customWidth="1"/>
    <col min="12" max="12" width="11.140625" style="339" customWidth="1"/>
    <col min="13" max="13" width="16.28515625" style="339" customWidth="1"/>
    <col min="14" max="14" width="16" style="339" customWidth="1"/>
    <col min="15" max="15" width="14.85546875" style="339" customWidth="1"/>
    <col min="16" max="16" width="17.28515625" style="339" customWidth="1"/>
    <col min="17" max="21" width="0" style="339" hidden="1" customWidth="1"/>
    <col min="22" max="22" width="16.28515625" style="339" customWidth="1"/>
    <col min="23" max="236" width="9.140625" style="339" customWidth="1"/>
    <col min="237" max="16384" width="6.5703125" style="339"/>
  </cols>
  <sheetData>
    <row r="1" spans="1:22" ht="15.75" x14ac:dyDescent="0.25">
      <c r="A1" s="338">
        <v>44652</v>
      </c>
      <c r="K1" s="340"/>
    </row>
    <row r="2" spans="1:22" ht="15" customHeight="1" x14ac:dyDescent="0.25">
      <c r="A2" s="506" t="s">
        <v>152</v>
      </c>
      <c r="B2" s="506"/>
      <c r="C2" s="506"/>
      <c r="D2" s="506"/>
      <c r="E2" s="506"/>
      <c r="F2" s="506"/>
      <c r="G2" s="506"/>
      <c r="H2" s="506"/>
      <c r="J2" s="506" t="s">
        <v>152</v>
      </c>
      <c r="K2" s="506"/>
      <c r="L2" s="506"/>
      <c r="M2" s="506"/>
      <c r="N2" s="506"/>
      <c r="O2" s="506"/>
      <c r="P2" s="506"/>
      <c r="Q2" s="506"/>
      <c r="R2" s="506"/>
      <c r="S2" s="506"/>
      <c r="T2" s="506"/>
      <c r="U2" s="506"/>
      <c r="V2" s="506"/>
    </row>
    <row r="3" spans="1:22" ht="15" customHeight="1" x14ac:dyDescent="0.25">
      <c r="A3" s="510" t="s">
        <v>70</v>
      </c>
      <c r="B3" s="510"/>
      <c r="C3" s="510"/>
      <c r="D3" s="510"/>
      <c r="E3" s="510"/>
      <c r="F3" s="510"/>
      <c r="G3" s="510"/>
      <c r="H3" s="510"/>
      <c r="J3" s="506" t="s">
        <v>70</v>
      </c>
      <c r="K3" s="506"/>
      <c r="L3" s="506"/>
      <c r="M3" s="506"/>
      <c r="N3" s="506"/>
      <c r="O3" s="506"/>
      <c r="P3" s="506"/>
      <c r="Q3" s="506"/>
      <c r="R3" s="506"/>
      <c r="S3" s="506"/>
      <c r="T3" s="506"/>
      <c r="U3" s="506"/>
      <c r="V3" s="506"/>
    </row>
    <row r="4" spans="1:22" x14ac:dyDescent="0.25">
      <c r="A4" s="341"/>
      <c r="B4" s="341"/>
      <c r="C4" s="341"/>
      <c r="D4" s="341"/>
      <c r="E4" s="341"/>
      <c r="F4" s="341"/>
      <c r="G4" s="341"/>
      <c r="H4" s="341"/>
      <c r="J4" s="342"/>
      <c r="K4" s="342"/>
      <c r="L4" s="342"/>
      <c r="M4" s="342"/>
      <c r="N4" s="342"/>
      <c r="O4" s="342"/>
      <c r="P4" s="342"/>
      <c r="V4" s="342"/>
    </row>
    <row r="5" spans="1:22" ht="15.75" thickBot="1" x14ac:dyDescent="0.3">
      <c r="A5" s="341"/>
      <c r="B5" s="341"/>
      <c r="C5" s="341"/>
      <c r="D5" s="341"/>
      <c r="E5" s="341"/>
      <c r="F5" s="341"/>
      <c r="G5" s="341"/>
      <c r="H5" s="343" t="s">
        <v>17</v>
      </c>
      <c r="J5" s="342"/>
      <c r="K5" s="342"/>
      <c r="L5" s="342"/>
      <c r="M5" s="342"/>
      <c r="N5" s="342"/>
      <c r="O5" s="342"/>
      <c r="P5" s="342"/>
      <c r="V5" s="344" t="s">
        <v>17</v>
      </c>
    </row>
    <row r="6" spans="1:22" ht="43.5" thickBot="1" x14ac:dyDescent="0.3">
      <c r="A6" s="345" t="s">
        <v>27</v>
      </c>
      <c r="B6" s="346" t="s">
        <v>28</v>
      </c>
      <c r="C6" s="346" t="s">
        <v>29</v>
      </c>
      <c r="D6" s="346" t="s">
        <v>30</v>
      </c>
      <c r="E6" s="346" t="s">
        <v>33</v>
      </c>
      <c r="F6" s="346" t="s">
        <v>34</v>
      </c>
      <c r="G6" s="346" t="s">
        <v>31</v>
      </c>
      <c r="H6" s="347" t="s">
        <v>39</v>
      </c>
      <c r="J6" s="345" t="s">
        <v>27</v>
      </c>
      <c r="K6" s="346" t="s">
        <v>28</v>
      </c>
      <c r="L6" s="346" t="s">
        <v>29</v>
      </c>
      <c r="M6" s="346" t="s">
        <v>30</v>
      </c>
      <c r="N6" s="346" t="s">
        <v>33</v>
      </c>
      <c r="O6" s="346" t="s">
        <v>34</v>
      </c>
      <c r="P6" s="346" t="s">
        <v>31</v>
      </c>
      <c r="Q6" s="348"/>
      <c r="R6" s="348"/>
      <c r="S6" s="348"/>
      <c r="T6" s="348"/>
      <c r="U6" s="348"/>
      <c r="V6" s="347" t="s">
        <v>39</v>
      </c>
    </row>
    <row r="7" spans="1:22" s="352" customFormat="1" ht="15.75" thickBot="1" x14ac:dyDescent="0.3">
      <c r="A7" s="349">
        <v>1</v>
      </c>
      <c r="B7" s="350">
        <v>2</v>
      </c>
      <c r="C7" s="350">
        <v>3</v>
      </c>
      <c r="D7" s="350">
        <v>4</v>
      </c>
      <c r="E7" s="350">
        <v>5</v>
      </c>
      <c r="F7" s="350">
        <v>6</v>
      </c>
      <c r="G7" s="350">
        <v>7</v>
      </c>
      <c r="H7" s="351">
        <v>8</v>
      </c>
      <c r="J7" s="349">
        <v>1</v>
      </c>
      <c r="K7" s="350">
        <v>2</v>
      </c>
      <c r="L7" s="350">
        <v>3</v>
      </c>
      <c r="M7" s="350">
        <v>4</v>
      </c>
      <c r="N7" s="350">
        <v>5</v>
      </c>
      <c r="O7" s="350">
        <v>6</v>
      </c>
      <c r="P7" s="350">
        <v>7</v>
      </c>
      <c r="Q7" s="353"/>
      <c r="R7" s="353"/>
      <c r="S7" s="353"/>
      <c r="T7" s="353"/>
      <c r="U7" s="353"/>
      <c r="V7" s="351">
        <v>8</v>
      </c>
    </row>
    <row r="8" spans="1:22" s="352" customFormat="1" ht="15.75" x14ac:dyDescent="0.25">
      <c r="A8" s="354">
        <v>1</v>
      </c>
      <c r="B8" s="355" t="s">
        <v>143</v>
      </c>
      <c r="C8" s="356" t="s">
        <v>208</v>
      </c>
      <c r="D8" s="356">
        <v>1</v>
      </c>
      <c r="E8" s="357">
        <v>84000</v>
      </c>
      <c r="F8" s="357">
        <f>D8*E8</f>
        <v>84000</v>
      </c>
      <c r="G8" s="357">
        <v>36</v>
      </c>
      <c r="H8" s="358">
        <f t="shared" ref="H8:H9" si="0">F8/G8</f>
        <v>2333.3333333333335</v>
      </c>
      <c r="J8" s="354">
        <v>1</v>
      </c>
      <c r="K8" s="355"/>
      <c r="L8" s="356" t="s">
        <v>208</v>
      </c>
      <c r="M8" s="356">
        <v>1</v>
      </c>
      <c r="N8" s="357"/>
      <c r="O8" s="357"/>
      <c r="P8" s="357">
        <v>36</v>
      </c>
      <c r="Q8" s="359"/>
      <c r="R8" s="359"/>
      <c r="S8" s="359"/>
      <c r="T8" s="359"/>
      <c r="U8" s="359"/>
      <c r="V8" s="358">
        <f t="shared" ref="V8:V27" si="1">O8/P8</f>
        <v>0</v>
      </c>
    </row>
    <row r="9" spans="1:22" ht="15.75" x14ac:dyDescent="0.25">
      <c r="A9" s="123">
        <v>2</v>
      </c>
      <c r="B9" s="69" t="s">
        <v>144</v>
      </c>
      <c r="C9" s="50" t="s">
        <v>2</v>
      </c>
      <c r="D9" s="50">
        <v>1</v>
      </c>
      <c r="E9" s="51">
        <v>819422.66700000002</v>
      </c>
      <c r="F9" s="357">
        <f t="shared" ref="F9" si="2">D9*E9</f>
        <v>819422.66700000002</v>
      </c>
      <c r="G9" s="51">
        <v>36</v>
      </c>
      <c r="H9" s="62">
        <f t="shared" si="0"/>
        <v>22761.740750000001</v>
      </c>
      <c r="J9" s="123">
        <v>2</v>
      </c>
      <c r="K9" s="69"/>
      <c r="L9" s="50" t="s">
        <v>2</v>
      </c>
      <c r="M9" s="50">
        <v>1</v>
      </c>
      <c r="N9" s="51"/>
      <c r="O9" s="51"/>
      <c r="P9" s="51">
        <v>36</v>
      </c>
      <c r="Q9" s="124"/>
      <c r="R9" s="124"/>
      <c r="S9" s="124"/>
      <c r="T9" s="124"/>
      <c r="U9" s="124"/>
      <c r="V9" s="62">
        <f t="shared" si="1"/>
        <v>0</v>
      </c>
    </row>
    <row r="10" spans="1:22" ht="15.75" x14ac:dyDescent="0.25">
      <c r="J10" s="123">
        <v>3</v>
      </c>
      <c r="K10" s="69"/>
      <c r="L10" s="50" t="s">
        <v>2</v>
      </c>
      <c r="M10" s="50">
        <v>1</v>
      </c>
      <c r="N10" s="51"/>
      <c r="O10" s="51"/>
      <c r="P10" s="51">
        <v>84</v>
      </c>
      <c r="Q10" s="124"/>
      <c r="R10" s="124"/>
      <c r="S10" s="124"/>
      <c r="T10" s="124"/>
      <c r="U10" s="124"/>
      <c r="V10" s="62">
        <f t="shared" si="1"/>
        <v>0</v>
      </c>
    </row>
    <row r="11" spans="1:22" ht="15.75" x14ac:dyDescent="0.25">
      <c r="A11" s="354">
        <v>3</v>
      </c>
      <c r="B11" s="69" t="s">
        <v>160</v>
      </c>
      <c r="C11" s="50" t="s">
        <v>2</v>
      </c>
      <c r="D11" s="50">
        <v>1</v>
      </c>
      <c r="E11" s="51">
        <v>1500000</v>
      </c>
      <c r="F11" s="357">
        <f t="shared" ref="F11:F36" si="3">D11*E11</f>
        <v>1500000</v>
      </c>
      <c r="G11" s="51">
        <v>36</v>
      </c>
      <c r="H11" s="62">
        <f>F11/G11</f>
        <v>41666.666666666664</v>
      </c>
      <c r="J11" s="354">
        <v>4</v>
      </c>
      <c r="K11" s="69"/>
      <c r="L11" s="50" t="s">
        <v>2</v>
      </c>
      <c r="M11" s="50">
        <v>1</v>
      </c>
      <c r="N11" s="51"/>
      <c r="O11" s="51"/>
      <c r="P11" s="51">
        <v>36</v>
      </c>
      <c r="Q11" s="124"/>
      <c r="R11" s="124"/>
      <c r="S11" s="124"/>
      <c r="T11" s="124"/>
      <c r="U11" s="124"/>
      <c r="V11" s="62">
        <f t="shared" si="1"/>
        <v>0</v>
      </c>
    </row>
    <row r="12" spans="1:22" ht="31.5" x14ac:dyDescent="0.25">
      <c r="A12" s="354">
        <v>4</v>
      </c>
      <c r="B12" s="69" t="s">
        <v>161</v>
      </c>
      <c r="C12" s="50" t="s">
        <v>2</v>
      </c>
      <c r="D12" s="50">
        <v>1</v>
      </c>
      <c r="E12" s="51">
        <v>1500000</v>
      </c>
      <c r="F12" s="357">
        <f t="shared" si="3"/>
        <v>1500000</v>
      </c>
      <c r="G12" s="51">
        <v>36</v>
      </c>
      <c r="H12" s="62">
        <f>F12/G12</f>
        <v>41666.666666666664</v>
      </c>
      <c r="J12" s="354">
        <v>5</v>
      </c>
      <c r="K12" s="69"/>
      <c r="L12" s="50" t="s">
        <v>2</v>
      </c>
      <c r="M12" s="50">
        <v>1</v>
      </c>
      <c r="N12" s="51"/>
      <c r="O12" s="51"/>
      <c r="P12" s="51">
        <v>36</v>
      </c>
      <c r="Q12" s="124"/>
      <c r="R12" s="124"/>
      <c r="S12" s="124"/>
      <c r="T12" s="124"/>
      <c r="U12" s="124"/>
      <c r="V12" s="62">
        <f t="shared" si="1"/>
        <v>0</v>
      </c>
    </row>
    <row r="13" spans="1:22" ht="31.5" x14ac:dyDescent="0.25">
      <c r="A13" s="123">
        <v>5</v>
      </c>
      <c r="B13" s="69" t="s">
        <v>187</v>
      </c>
      <c r="C13" s="50" t="s">
        <v>2</v>
      </c>
      <c r="D13" s="50">
        <v>1</v>
      </c>
      <c r="E13" s="51">
        <v>1478898.3</v>
      </c>
      <c r="F13" s="357">
        <f t="shared" si="3"/>
        <v>1478898.3</v>
      </c>
      <c r="G13" s="51">
        <v>24</v>
      </c>
      <c r="H13" s="62">
        <f>F13/G13</f>
        <v>61620.762500000004</v>
      </c>
      <c r="J13" s="123">
        <v>6</v>
      </c>
      <c r="K13" s="69"/>
      <c r="L13" s="50" t="s">
        <v>2</v>
      </c>
      <c r="M13" s="50">
        <v>1</v>
      </c>
      <c r="N13" s="51"/>
      <c r="O13" s="51"/>
      <c r="P13" s="51">
        <v>24</v>
      </c>
      <c r="Q13" s="124"/>
      <c r="R13" s="124"/>
      <c r="S13" s="124"/>
      <c r="T13" s="124"/>
      <c r="U13" s="124"/>
      <c r="V13" s="62">
        <f t="shared" si="1"/>
        <v>0</v>
      </c>
    </row>
    <row r="14" spans="1:22" ht="31.5" x14ac:dyDescent="0.25">
      <c r="A14" s="354">
        <v>6</v>
      </c>
      <c r="B14" s="69" t="s">
        <v>165</v>
      </c>
      <c r="C14" s="50" t="s">
        <v>2</v>
      </c>
      <c r="D14" s="50">
        <v>1</v>
      </c>
      <c r="E14" s="51">
        <v>550000</v>
      </c>
      <c r="F14" s="357">
        <f t="shared" si="3"/>
        <v>550000</v>
      </c>
      <c r="G14" s="51">
        <v>60</v>
      </c>
      <c r="H14" s="62">
        <f>F14/G14</f>
        <v>9166.6666666666661</v>
      </c>
      <c r="J14" s="123">
        <v>7</v>
      </c>
      <c r="K14" s="69"/>
      <c r="L14" s="50" t="s">
        <v>2</v>
      </c>
      <c r="M14" s="50">
        <v>1</v>
      </c>
      <c r="N14" s="51"/>
      <c r="O14" s="51"/>
      <c r="P14" s="51">
        <v>60</v>
      </c>
      <c r="Q14" s="124"/>
      <c r="R14" s="124"/>
      <c r="S14" s="124"/>
      <c r="T14" s="124"/>
      <c r="U14" s="124"/>
      <c r="V14" s="62">
        <f t="shared" si="1"/>
        <v>0</v>
      </c>
    </row>
    <row r="15" spans="1:22" ht="47.25" x14ac:dyDescent="0.25">
      <c r="A15" s="354">
        <v>7</v>
      </c>
      <c r="B15" s="360" t="s">
        <v>145</v>
      </c>
      <c r="C15" s="50" t="s">
        <v>2</v>
      </c>
      <c r="D15" s="50">
        <v>1</v>
      </c>
      <c r="E15" s="51">
        <v>67769.099999999991</v>
      </c>
      <c r="F15" s="357">
        <f t="shared" si="3"/>
        <v>67769.099999999991</v>
      </c>
      <c r="G15" s="51">
        <v>24</v>
      </c>
      <c r="H15" s="62">
        <f t="shared" ref="H15:H22" si="4">F15/G15</f>
        <v>2823.7124999999996</v>
      </c>
      <c r="J15" s="354">
        <v>8</v>
      </c>
      <c r="K15" s="360"/>
      <c r="L15" s="50" t="s">
        <v>2</v>
      </c>
      <c r="M15" s="50">
        <v>1</v>
      </c>
      <c r="N15" s="51"/>
      <c r="O15" s="51"/>
      <c r="P15" s="51">
        <v>24</v>
      </c>
      <c r="Q15" s="124"/>
      <c r="R15" s="124"/>
      <c r="S15" s="124"/>
      <c r="T15" s="124"/>
      <c r="U15" s="124"/>
      <c r="V15" s="62">
        <f t="shared" si="1"/>
        <v>0</v>
      </c>
    </row>
    <row r="16" spans="1:22" ht="63" x14ac:dyDescent="0.25">
      <c r="A16" s="123">
        <v>8</v>
      </c>
      <c r="B16" s="360" t="s">
        <v>146</v>
      </c>
      <c r="C16" s="50" t="s">
        <v>2</v>
      </c>
      <c r="D16" s="50">
        <v>1</v>
      </c>
      <c r="E16" s="51">
        <v>53559.45</v>
      </c>
      <c r="F16" s="357">
        <f t="shared" si="3"/>
        <v>53559.45</v>
      </c>
      <c r="G16" s="51">
        <v>24</v>
      </c>
      <c r="H16" s="62">
        <f t="shared" si="4"/>
        <v>2231.6437499999997</v>
      </c>
      <c r="J16" s="354">
        <v>9</v>
      </c>
      <c r="K16" s="360"/>
      <c r="L16" s="50" t="s">
        <v>2</v>
      </c>
      <c r="M16" s="50">
        <v>1</v>
      </c>
      <c r="N16" s="51"/>
      <c r="O16" s="51"/>
      <c r="P16" s="51">
        <v>24</v>
      </c>
      <c r="Q16" s="124"/>
      <c r="R16" s="124"/>
      <c r="S16" s="124"/>
      <c r="T16" s="124"/>
      <c r="U16" s="124"/>
      <c r="V16" s="62">
        <f t="shared" si="1"/>
        <v>0</v>
      </c>
    </row>
    <row r="17" spans="1:22" ht="47.25" x14ac:dyDescent="0.25">
      <c r="A17" s="354">
        <v>9</v>
      </c>
      <c r="B17" s="360" t="s">
        <v>147</v>
      </c>
      <c r="C17" s="50" t="s">
        <v>2</v>
      </c>
      <c r="D17" s="50">
        <v>1</v>
      </c>
      <c r="E17" s="51">
        <v>59961.599999999999</v>
      </c>
      <c r="F17" s="357">
        <f t="shared" si="3"/>
        <v>59961.599999999999</v>
      </c>
      <c r="G17" s="51">
        <v>24</v>
      </c>
      <c r="H17" s="62">
        <f t="shared" si="4"/>
        <v>2498.4</v>
      </c>
      <c r="J17" s="123">
        <v>10</v>
      </c>
      <c r="K17" s="360"/>
      <c r="L17" s="50" t="s">
        <v>2</v>
      </c>
      <c r="M17" s="50">
        <v>1</v>
      </c>
      <c r="N17" s="51"/>
      <c r="O17" s="51"/>
      <c r="P17" s="51">
        <v>24</v>
      </c>
      <c r="Q17" s="124"/>
      <c r="R17" s="124"/>
      <c r="S17" s="124"/>
      <c r="T17" s="124"/>
      <c r="U17" s="124"/>
      <c r="V17" s="62">
        <f t="shared" si="1"/>
        <v>0</v>
      </c>
    </row>
    <row r="18" spans="1:22" ht="31.5" x14ac:dyDescent="0.25">
      <c r="A18" s="354">
        <v>10</v>
      </c>
      <c r="B18" s="69" t="s">
        <v>159</v>
      </c>
      <c r="C18" s="50" t="s">
        <v>2</v>
      </c>
      <c r="D18" s="50">
        <v>1</v>
      </c>
      <c r="E18" s="51">
        <v>1425093.6</v>
      </c>
      <c r="F18" s="357">
        <f t="shared" si="3"/>
        <v>1425093.6</v>
      </c>
      <c r="G18" s="51">
        <v>36</v>
      </c>
      <c r="H18" s="62">
        <f t="shared" si="4"/>
        <v>39585.933333333334</v>
      </c>
      <c r="J18" s="123">
        <v>11</v>
      </c>
      <c r="K18" s="69"/>
      <c r="L18" s="50" t="s">
        <v>2</v>
      </c>
      <c r="M18" s="50">
        <v>1</v>
      </c>
      <c r="N18" s="51"/>
      <c r="O18" s="51"/>
      <c r="P18" s="51">
        <v>36</v>
      </c>
      <c r="Q18" s="124"/>
      <c r="R18" s="124"/>
      <c r="S18" s="124"/>
      <c r="T18" s="124"/>
      <c r="U18" s="124"/>
      <c r="V18" s="62">
        <f t="shared" si="1"/>
        <v>0</v>
      </c>
    </row>
    <row r="19" spans="1:22" ht="15.75" x14ac:dyDescent="0.25">
      <c r="A19" s="123">
        <v>11</v>
      </c>
      <c r="B19" s="361" t="s">
        <v>162</v>
      </c>
      <c r="C19" s="50" t="s">
        <v>2</v>
      </c>
      <c r="D19" s="50">
        <v>1</v>
      </c>
      <c r="E19" s="51">
        <v>793576.9325</v>
      </c>
      <c r="F19" s="357">
        <f t="shared" si="3"/>
        <v>793576.9325</v>
      </c>
      <c r="G19" s="51">
        <v>120</v>
      </c>
      <c r="H19" s="62">
        <f t="shared" si="4"/>
        <v>6613.141104166667</v>
      </c>
      <c r="J19" s="354">
        <v>12</v>
      </c>
      <c r="K19" s="361"/>
      <c r="L19" s="50" t="s">
        <v>2</v>
      </c>
      <c r="M19" s="50">
        <v>1</v>
      </c>
      <c r="N19" s="51"/>
      <c r="O19" s="51"/>
      <c r="P19" s="51">
        <v>120</v>
      </c>
      <c r="Q19" s="124"/>
      <c r="R19" s="124"/>
      <c r="S19" s="124"/>
      <c r="T19" s="124"/>
      <c r="U19" s="124"/>
      <c r="V19" s="62">
        <f t="shared" si="1"/>
        <v>0</v>
      </c>
    </row>
    <row r="20" spans="1:22" ht="15.75" x14ac:dyDescent="0.25">
      <c r="A20" s="354">
        <v>12</v>
      </c>
      <c r="B20" s="361" t="s">
        <v>148</v>
      </c>
      <c r="C20" s="50" t="s">
        <v>2</v>
      </c>
      <c r="D20" s="50">
        <v>1</v>
      </c>
      <c r="E20" s="51">
        <v>793576.9325</v>
      </c>
      <c r="F20" s="357">
        <f t="shared" si="3"/>
        <v>793576.9325</v>
      </c>
      <c r="G20" s="51">
        <v>120</v>
      </c>
      <c r="H20" s="62">
        <f t="shared" si="4"/>
        <v>6613.141104166667</v>
      </c>
      <c r="J20" s="354">
        <v>13</v>
      </c>
      <c r="K20" s="361"/>
      <c r="L20" s="50" t="s">
        <v>2</v>
      </c>
      <c r="M20" s="50">
        <v>1</v>
      </c>
      <c r="N20" s="51"/>
      <c r="O20" s="51"/>
      <c r="P20" s="51">
        <v>120</v>
      </c>
      <c r="Q20" s="124"/>
      <c r="R20" s="124"/>
      <c r="S20" s="124"/>
      <c r="T20" s="124"/>
      <c r="U20" s="124"/>
      <c r="V20" s="62">
        <f t="shared" si="1"/>
        <v>0</v>
      </c>
    </row>
    <row r="21" spans="1:22" ht="15.75" x14ac:dyDescent="0.25">
      <c r="A21" s="354">
        <v>13</v>
      </c>
      <c r="B21" s="361" t="s">
        <v>149</v>
      </c>
      <c r="C21" s="50" t="s">
        <v>2</v>
      </c>
      <c r="D21" s="50">
        <v>1</v>
      </c>
      <c r="E21" s="51">
        <v>793576.9325</v>
      </c>
      <c r="F21" s="357">
        <f t="shared" si="3"/>
        <v>793576.9325</v>
      </c>
      <c r="G21" s="51">
        <v>120</v>
      </c>
      <c r="H21" s="62">
        <f t="shared" si="4"/>
        <v>6613.141104166667</v>
      </c>
      <c r="J21" s="123">
        <v>14</v>
      </c>
      <c r="K21" s="361"/>
      <c r="L21" s="50" t="s">
        <v>2</v>
      </c>
      <c r="M21" s="50">
        <v>1</v>
      </c>
      <c r="N21" s="51"/>
      <c r="O21" s="51"/>
      <c r="P21" s="51">
        <v>120</v>
      </c>
      <c r="Q21" s="124"/>
      <c r="R21" s="124"/>
      <c r="S21" s="124"/>
      <c r="T21" s="124"/>
      <c r="U21" s="124"/>
      <c r="V21" s="62">
        <f t="shared" si="1"/>
        <v>0</v>
      </c>
    </row>
    <row r="22" spans="1:22" ht="15.75" x14ac:dyDescent="0.25">
      <c r="A22" s="123">
        <v>14</v>
      </c>
      <c r="B22" s="361" t="s">
        <v>150</v>
      </c>
      <c r="C22" s="50" t="s">
        <v>2</v>
      </c>
      <c r="D22" s="50">
        <v>2</v>
      </c>
      <c r="E22" s="51">
        <v>793576.9325</v>
      </c>
      <c r="F22" s="357">
        <f t="shared" si="3"/>
        <v>1587153.865</v>
      </c>
      <c r="G22" s="50">
        <v>120</v>
      </c>
      <c r="H22" s="62">
        <f t="shared" si="4"/>
        <v>13226.282208333334</v>
      </c>
      <c r="J22" s="123">
        <v>15</v>
      </c>
      <c r="K22" s="361"/>
      <c r="L22" s="50" t="s">
        <v>2</v>
      </c>
      <c r="M22" s="50">
        <v>2</v>
      </c>
      <c r="N22" s="51"/>
      <c r="O22" s="51"/>
      <c r="P22" s="50">
        <v>120</v>
      </c>
      <c r="Q22" s="124"/>
      <c r="R22" s="124"/>
      <c r="S22" s="124"/>
      <c r="T22" s="124"/>
      <c r="U22" s="124"/>
      <c r="V22" s="62">
        <f t="shared" si="1"/>
        <v>0</v>
      </c>
    </row>
    <row r="23" spans="1:22" ht="15.75" x14ac:dyDescent="0.25">
      <c r="A23" s="354">
        <v>15</v>
      </c>
      <c r="B23" s="69" t="s">
        <v>166</v>
      </c>
      <c r="C23" s="50" t="s">
        <v>2</v>
      </c>
      <c r="D23" s="50">
        <v>1</v>
      </c>
      <c r="E23" s="51">
        <v>333472.88598749996</v>
      </c>
      <c r="F23" s="357">
        <f t="shared" si="3"/>
        <v>333472.88598749996</v>
      </c>
      <c r="G23" s="51">
        <v>24</v>
      </c>
      <c r="H23" s="62">
        <f t="shared" ref="H23:H35" si="5">F23/G23</f>
        <v>13894.703582812499</v>
      </c>
      <c r="J23" s="354">
        <v>16</v>
      </c>
      <c r="K23" s="69"/>
      <c r="L23" s="50" t="s">
        <v>2</v>
      </c>
      <c r="M23" s="50">
        <v>1</v>
      </c>
      <c r="N23" s="51"/>
      <c r="O23" s="51"/>
      <c r="P23" s="51">
        <v>24</v>
      </c>
      <c r="Q23" s="124"/>
      <c r="R23" s="124"/>
      <c r="S23" s="124"/>
      <c r="T23" s="124"/>
      <c r="U23" s="124"/>
      <c r="V23" s="62">
        <f t="shared" si="1"/>
        <v>0</v>
      </c>
    </row>
    <row r="24" spans="1:22" ht="15.75" x14ac:dyDescent="0.25">
      <c r="A24" s="354">
        <v>16</v>
      </c>
      <c r="B24" s="69" t="s">
        <v>151</v>
      </c>
      <c r="C24" s="50" t="s">
        <v>2</v>
      </c>
      <c r="D24" s="50">
        <v>1</v>
      </c>
      <c r="E24" s="51">
        <v>85000</v>
      </c>
      <c r="F24" s="357">
        <f t="shared" si="3"/>
        <v>85000</v>
      </c>
      <c r="G24" s="50">
        <v>36</v>
      </c>
      <c r="H24" s="62">
        <f t="shared" si="5"/>
        <v>2361.1111111111113</v>
      </c>
      <c r="J24" s="354">
        <v>17</v>
      </c>
      <c r="K24" s="69"/>
      <c r="L24" s="50" t="s">
        <v>2</v>
      </c>
      <c r="M24" s="50">
        <v>1</v>
      </c>
      <c r="N24" s="51"/>
      <c r="O24" s="51"/>
      <c r="P24" s="50">
        <v>36</v>
      </c>
      <c r="Q24" s="124"/>
      <c r="R24" s="124"/>
      <c r="S24" s="124"/>
      <c r="T24" s="124"/>
      <c r="U24" s="124"/>
      <c r="V24" s="62">
        <f t="shared" si="1"/>
        <v>0</v>
      </c>
    </row>
    <row r="25" spans="1:22" ht="31.5" x14ac:dyDescent="0.25">
      <c r="A25" s="123">
        <v>17</v>
      </c>
      <c r="B25" s="69" t="s">
        <v>163</v>
      </c>
      <c r="C25" s="50" t="s">
        <v>2</v>
      </c>
      <c r="D25" s="50">
        <v>0.8</v>
      </c>
      <c r="E25" s="51">
        <v>700000</v>
      </c>
      <c r="F25" s="357">
        <f t="shared" si="3"/>
        <v>560000</v>
      </c>
      <c r="G25" s="50">
        <v>60</v>
      </c>
      <c r="H25" s="62">
        <f t="shared" si="5"/>
        <v>9333.3333333333339</v>
      </c>
      <c r="J25" s="123">
        <v>18</v>
      </c>
      <c r="K25" s="69"/>
      <c r="L25" s="50" t="s">
        <v>2</v>
      </c>
      <c r="M25" s="50">
        <v>0.8</v>
      </c>
      <c r="N25" s="51"/>
      <c r="O25" s="51"/>
      <c r="P25" s="50">
        <v>60</v>
      </c>
      <c r="Q25" s="124"/>
      <c r="R25" s="124"/>
      <c r="S25" s="124"/>
      <c r="T25" s="124"/>
      <c r="U25" s="124"/>
      <c r="V25" s="62">
        <f t="shared" si="1"/>
        <v>0</v>
      </c>
    </row>
    <row r="26" spans="1:22" ht="15.75" x14ac:dyDescent="0.25">
      <c r="A26" s="354">
        <v>18</v>
      </c>
      <c r="B26" s="362" t="s">
        <v>167</v>
      </c>
      <c r="C26" s="50" t="s">
        <v>2</v>
      </c>
      <c r="D26" s="50">
        <v>1</v>
      </c>
      <c r="E26" s="51">
        <v>1490000</v>
      </c>
      <c r="F26" s="357">
        <f t="shared" si="3"/>
        <v>1490000</v>
      </c>
      <c r="G26" s="51">
        <v>60</v>
      </c>
      <c r="H26" s="62">
        <f t="shared" si="5"/>
        <v>24833.333333333332</v>
      </c>
      <c r="J26" s="123">
        <v>19</v>
      </c>
      <c r="K26" s="362"/>
      <c r="L26" s="50" t="s">
        <v>2</v>
      </c>
      <c r="M26" s="50">
        <v>1</v>
      </c>
      <c r="N26" s="51"/>
      <c r="O26" s="51"/>
      <c r="P26" s="51">
        <v>60</v>
      </c>
      <c r="Q26" s="124"/>
      <c r="R26" s="124"/>
      <c r="S26" s="124"/>
      <c r="T26" s="124"/>
      <c r="U26" s="124"/>
      <c r="V26" s="62">
        <f t="shared" si="1"/>
        <v>0</v>
      </c>
    </row>
    <row r="27" spans="1:22" ht="15.75" x14ac:dyDescent="0.25">
      <c r="A27" s="354">
        <v>19</v>
      </c>
      <c r="B27" s="362" t="s">
        <v>168</v>
      </c>
      <c r="C27" s="50" t="s">
        <v>212</v>
      </c>
      <c r="D27" s="363">
        <v>1</v>
      </c>
      <c r="E27" s="51">
        <v>650000</v>
      </c>
      <c r="F27" s="357">
        <f t="shared" si="3"/>
        <v>650000</v>
      </c>
      <c r="G27" s="51">
        <v>36</v>
      </c>
      <c r="H27" s="62">
        <f t="shared" si="5"/>
        <v>18055.555555555555</v>
      </c>
      <c r="J27" s="354">
        <v>20</v>
      </c>
      <c r="K27" s="362"/>
      <c r="L27" s="50" t="s">
        <v>2</v>
      </c>
      <c r="M27" s="363">
        <v>1</v>
      </c>
      <c r="N27" s="51"/>
      <c r="O27" s="363"/>
      <c r="P27" s="363">
        <v>36</v>
      </c>
      <c r="Q27" s="363"/>
      <c r="R27" s="363"/>
      <c r="S27" s="363"/>
      <c r="T27" s="363"/>
      <c r="U27" s="363"/>
      <c r="V27" s="364">
        <f t="shared" si="1"/>
        <v>0</v>
      </c>
    </row>
    <row r="28" spans="1:22" ht="15.75" x14ac:dyDescent="0.25">
      <c r="A28" s="123">
        <v>20</v>
      </c>
      <c r="B28" s="362" t="s">
        <v>215</v>
      </c>
      <c r="C28" s="50" t="s">
        <v>169</v>
      </c>
      <c r="D28" s="363">
        <v>36.6</v>
      </c>
      <c r="E28" s="51">
        <v>160000</v>
      </c>
      <c r="F28" s="357">
        <f t="shared" si="3"/>
        <v>5856000</v>
      </c>
      <c r="G28" s="51">
        <v>60</v>
      </c>
      <c r="H28" s="62">
        <f t="shared" si="5"/>
        <v>97600</v>
      </c>
      <c r="J28" s="354">
        <v>21</v>
      </c>
      <c r="K28" s="362"/>
      <c r="L28" s="50" t="s">
        <v>169</v>
      </c>
      <c r="M28" s="363">
        <v>36.6</v>
      </c>
      <c r="N28" s="51"/>
      <c r="O28" s="51"/>
      <c r="P28" s="51">
        <v>60</v>
      </c>
      <c r="Q28" s="124"/>
      <c r="R28" s="124"/>
      <c r="S28" s="124"/>
      <c r="T28" s="124"/>
      <c r="U28" s="124"/>
      <c r="V28" s="62"/>
    </row>
    <row r="29" spans="1:22" ht="30" x14ac:dyDescent="0.25">
      <c r="A29" s="354">
        <v>22</v>
      </c>
      <c r="B29" s="362" t="s">
        <v>170</v>
      </c>
      <c r="C29" s="50" t="s">
        <v>2</v>
      </c>
      <c r="D29" s="363">
        <v>1</v>
      </c>
      <c r="E29" s="51">
        <v>312585</v>
      </c>
      <c r="F29" s="357">
        <f t="shared" si="3"/>
        <v>312585</v>
      </c>
      <c r="G29" s="51">
        <v>36</v>
      </c>
      <c r="H29" s="62">
        <f t="shared" si="5"/>
        <v>8682.9166666666661</v>
      </c>
      <c r="J29" s="123">
        <v>22</v>
      </c>
      <c r="K29" s="362"/>
      <c r="L29" s="50" t="s">
        <v>2</v>
      </c>
      <c r="M29" s="363">
        <v>1</v>
      </c>
      <c r="N29" s="51"/>
      <c r="O29" s="363"/>
      <c r="P29" s="363">
        <v>36</v>
      </c>
      <c r="Q29" s="363"/>
      <c r="R29" s="363"/>
      <c r="S29" s="363"/>
      <c r="T29" s="363"/>
      <c r="U29" s="363"/>
      <c r="V29" s="62">
        <f t="shared" ref="V29:V36" si="6">O29/P29</f>
        <v>0</v>
      </c>
    </row>
    <row r="30" spans="1:22" ht="15.75" x14ac:dyDescent="0.25">
      <c r="A30" s="123">
        <v>23</v>
      </c>
      <c r="B30" s="69" t="s">
        <v>171</v>
      </c>
      <c r="C30" s="50" t="s">
        <v>2</v>
      </c>
      <c r="D30" s="50">
        <v>1</v>
      </c>
      <c r="E30" s="51">
        <v>472500</v>
      </c>
      <c r="F30" s="357">
        <f t="shared" si="3"/>
        <v>472500</v>
      </c>
      <c r="G30" s="50">
        <v>84</v>
      </c>
      <c r="H30" s="62">
        <f t="shared" si="5"/>
        <v>5625</v>
      </c>
      <c r="J30" s="123">
        <v>23</v>
      </c>
      <c r="K30" s="69"/>
      <c r="L30" s="50" t="s">
        <v>2</v>
      </c>
      <c r="M30" s="50">
        <v>1</v>
      </c>
      <c r="N30" s="51"/>
      <c r="O30" s="51"/>
      <c r="P30" s="50">
        <v>84</v>
      </c>
      <c r="Q30" s="124"/>
      <c r="R30" s="124"/>
      <c r="S30" s="124"/>
      <c r="T30" s="124"/>
      <c r="U30" s="124"/>
      <c r="V30" s="62">
        <f t="shared" si="6"/>
        <v>0</v>
      </c>
    </row>
    <row r="31" spans="1:22" ht="31.5" x14ac:dyDescent="0.25">
      <c r="A31" s="354">
        <v>24</v>
      </c>
      <c r="B31" s="69" t="s">
        <v>172</v>
      </c>
      <c r="C31" s="50" t="s">
        <v>2</v>
      </c>
      <c r="D31" s="52">
        <v>1</v>
      </c>
      <c r="E31" s="51">
        <v>472501.05000000005</v>
      </c>
      <c r="F31" s="357">
        <f t="shared" si="3"/>
        <v>472501.05000000005</v>
      </c>
      <c r="G31" s="50">
        <v>84</v>
      </c>
      <c r="H31" s="62">
        <f t="shared" si="5"/>
        <v>5625.0125000000007</v>
      </c>
      <c r="J31" s="354">
        <v>24</v>
      </c>
      <c r="K31" s="69"/>
      <c r="L31" s="50" t="s">
        <v>2</v>
      </c>
      <c r="M31" s="52">
        <v>1</v>
      </c>
      <c r="N31" s="51"/>
      <c r="O31" s="51"/>
      <c r="P31" s="50">
        <v>84</v>
      </c>
      <c r="Q31" s="124"/>
      <c r="R31" s="124"/>
      <c r="S31" s="124"/>
      <c r="T31" s="124"/>
      <c r="U31" s="124"/>
      <c r="V31" s="62">
        <f t="shared" si="6"/>
        <v>0</v>
      </c>
    </row>
    <row r="32" spans="1:22" ht="63.75" customHeight="1" x14ac:dyDescent="0.25">
      <c r="A32" s="354">
        <v>25</v>
      </c>
      <c r="B32" s="69" t="s">
        <v>183</v>
      </c>
      <c r="C32" s="50" t="s">
        <v>2</v>
      </c>
      <c r="D32" s="365">
        <v>4</v>
      </c>
      <c r="E32" s="51">
        <v>128100</v>
      </c>
      <c r="F32" s="357">
        <f t="shared" si="3"/>
        <v>512400</v>
      </c>
      <c r="G32" s="50">
        <v>36</v>
      </c>
      <c r="H32" s="62">
        <f t="shared" si="5"/>
        <v>14233.333333333334</v>
      </c>
      <c r="J32" s="354">
        <v>25</v>
      </c>
      <c r="K32" s="69"/>
      <c r="L32" s="50" t="s">
        <v>2</v>
      </c>
      <c r="M32" s="365">
        <v>4</v>
      </c>
      <c r="N32" s="51"/>
      <c r="O32" s="51"/>
      <c r="P32" s="50">
        <v>36</v>
      </c>
      <c r="Q32" s="124"/>
      <c r="R32" s="124"/>
      <c r="S32" s="124"/>
      <c r="T32" s="124"/>
      <c r="U32" s="124"/>
      <c r="V32" s="62">
        <f t="shared" si="6"/>
        <v>0</v>
      </c>
    </row>
    <row r="33" spans="1:22" ht="47.25" x14ac:dyDescent="0.25">
      <c r="A33" s="123">
        <v>26</v>
      </c>
      <c r="B33" s="69" t="s">
        <v>186</v>
      </c>
      <c r="C33" s="50" t="s">
        <v>2</v>
      </c>
      <c r="D33" s="50">
        <v>4</v>
      </c>
      <c r="E33" s="51">
        <v>91476</v>
      </c>
      <c r="F33" s="357">
        <f t="shared" si="3"/>
        <v>365904</v>
      </c>
      <c r="G33" s="50">
        <v>36</v>
      </c>
      <c r="H33" s="62">
        <f t="shared" si="5"/>
        <v>10164</v>
      </c>
      <c r="J33" s="123">
        <v>26</v>
      </c>
      <c r="K33" s="69"/>
      <c r="L33" s="50" t="s">
        <v>2</v>
      </c>
      <c r="M33" s="50">
        <v>4</v>
      </c>
      <c r="N33" s="51"/>
      <c r="O33" s="51"/>
      <c r="P33" s="50">
        <v>36</v>
      </c>
      <c r="Q33" s="124"/>
      <c r="R33" s="124"/>
      <c r="S33" s="124"/>
      <c r="T33" s="124"/>
      <c r="U33" s="124"/>
      <c r="V33" s="62">
        <f t="shared" si="6"/>
        <v>0</v>
      </c>
    </row>
    <row r="34" spans="1:22" ht="15.75" x14ac:dyDescent="0.25">
      <c r="A34" s="354">
        <v>27</v>
      </c>
      <c r="B34" s="69" t="s">
        <v>184</v>
      </c>
      <c r="C34" s="50" t="s">
        <v>2</v>
      </c>
      <c r="D34" s="50">
        <v>2</v>
      </c>
      <c r="E34" s="51">
        <v>49187.25</v>
      </c>
      <c r="F34" s="357">
        <f t="shared" si="3"/>
        <v>98374.5</v>
      </c>
      <c r="G34" s="50">
        <v>20</v>
      </c>
      <c r="H34" s="62">
        <f t="shared" si="5"/>
        <v>4918.7250000000004</v>
      </c>
      <c r="J34" s="123">
        <v>27</v>
      </c>
      <c r="K34" s="69"/>
      <c r="L34" s="50" t="s">
        <v>2</v>
      </c>
      <c r="M34" s="50">
        <v>2</v>
      </c>
      <c r="N34" s="51"/>
      <c r="O34" s="51"/>
      <c r="P34" s="50">
        <v>20</v>
      </c>
      <c r="Q34" s="124"/>
      <c r="R34" s="124"/>
      <c r="S34" s="124"/>
      <c r="T34" s="124"/>
      <c r="U34" s="124"/>
      <c r="V34" s="62">
        <f t="shared" si="6"/>
        <v>0</v>
      </c>
    </row>
    <row r="35" spans="1:22" ht="15.75" x14ac:dyDescent="0.25">
      <c r="A35" s="354">
        <v>28</v>
      </c>
      <c r="B35" s="69" t="s">
        <v>185</v>
      </c>
      <c r="C35" s="50" t="s">
        <v>2</v>
      </c>
      <c r="D35" s="50">
        <v>1</v>
      </c>
      <c r="E35" s="51">
        <v>28112.7</v>
      </c>
      <c r="F35" s="357">
        <f t="shared" si="3"/>
        <v>28112.7</v>
      </c>
      <c r="G35" s="50">
        <v>66</v>
      </c>
      <c r="H35" s="62">
        <f t="shared" si="5"/>
        <v>425.95</v>
      </c>
      <c r="J35" s="354">
        <v>28</v>
      </c>
      <c r="K35" s="69"/>
      <c r="L35" s="50" t="s">
        <v>2</v>
      </c>
      <c r="M35" s="50">
        <v>1</v>
      </c>
      <c r="N35" s="51"/>
      <c r="O35" s="51"/>
      <c r="P35" s="50">
        <v>66</v>
      </c>
      <c r="Q35" s="124"/>
      <c r="R35" s="124"/>
      <c r="S35" s="124"/>
      <c r="T35" s="124"/>
      <c r="U35" s="124"/>
      <c r="V35" s="62">
        <f t="shared" si="6"/>
        <v>0</v>
      </c>
    </row>
    <row r="36" spans="1:22" s="366" customFormat="1" ht="24" customHeight="1" thickBot="1" x14ac:dyDescent="0.3">
      <c r="A36" s="123">
        <v>29</v>
      </c>
      <c r="B36" s="69" t="s">
        <v>206</v>
      </c>
      <c r="C36" s="50" t="s">
        <v>2</v>
      </c>
      <c r="D36" s="50">
        <v>1</v>
      </c>
      <c r="E36" s="51">
        <v>718384</v>
      </c>
      <c r="F36" s="357">
        <f t="shared" si="3"/>
        <v>718384</v>
      </c>
      <c r="G36" s="51">
        <v>84</v>
      </c>
      <c r="H36" s="62">
        <f>F36/G36</f>
        <v>8552.1904761904771</v>
      </c>
      <c r="J36" s="123">
        <v>29</v>
      </c>
      <c r="K36" s="69"/>
      <c r="L36" s="50" t="s">
        <v>2</v>
      </c>
      <c r="M36" s="50">
        <v>1</v>
      </c>
      <c r="N36" s="51"/>
      <c r="O36" s="51"/>
      <c r="P36" s="51">
        <v>84</v>
      </c>
      <c r="Q36" s="124"/>
      <c r="R36" s="124"/>
      <c r="S36" s="124"/>
      <c r="T36" s="124"/>
      <c r="U36" s="124"/>
      <c r="V36" s="62">
        <f t="shared" si="6"/>
        <v>0</v>
      </c>
    </row>
    <row r="37" spans="1:22" ht="16.5" thickBot="1" x14ac:dyDescent="0.3">
      <c r="A37" s="367" t="s">
        <v>32</v>
      </c>
      <c r="B37" s="368"/>
      <c r="C37" s="369"/>
      <c r="D37" s="369"/>
      <c r="E37" s="369"/>
      <c r="F37" s="369"/>
      <c r="G37" s="370"/>
      <c r="H37" s="371">
        <f>SUM(H8:H36)</f>
        <v>483726.39657983626</v>
      </c>
      <c r="J37" s="367" t="s">
        <v>32</v>
      </c>
      <c r="K37" s="368"/>
      <c r="L37" s="369"/>
      <c r="M37" s="369"/>
      <c r="N37" s="369"/>
      <c r="O37" s="369"/>
      <c r="P37" s="370"/>
      <c r="Q37" s="370"/>
      <c r="R37" s="370"/>
      <c r="S37" s="370"/>
      <c r="T37" s="370"/>
      <c r="U37" s="370"/>
      <c r="V37" s="371">
        <f>SUM(V8:V36)</f>
        <v>0</v>
      </c>
    </row>
    <row r="38" spans="1:22" hidden="1" x14ac:dyDescent="0.25">
      <c r="B38" s="372"/>
      <c r="C38" s="372"/>
      <c r="D38" s="507"/>
      <c r="E38" s="507"/>
      <c r="F38" s="507"/>
      <c r="K38" s="372"/>
      <c r="L38" s="372"/>
      <c r="M38" s="507"/>
      <c r="N38" s="507"/>
      <c r="O38" s="507"/>
    </row>
    <row r="39" spans="1:22" s="372" customFormat="1" ht="35.65" hidden="1" customHeight="1" x14ac:dyDescent="0.25">
      <c r="B39" s="373" t="str">
        <f>'сводн кальк'!A32</f>
        <v>Генеральный директор 
ООО РуссИнтеграл-Варьеганремонт"</v>
      </c>
      <c r="D39" s="508"/>
      <c r="E39" s="508"/>
      <c r="G39" s="508" t="str">
        <f>'сводн кальк'!E32</f>
        <v>В.А. Иманов</v>
      </c>
      <c r="H39" s="508"/>
      <c r="J39" s="339"/>
      <c r="M39" s="507"/>
      <c r="N39" s="507"/>
      <c r="O39" s="507"/>
      <c r="P39" s="339"/>
      <c r="Q39" s="339"/>
      <c r="R39" s="339"/>
      <c r="S39" s="339"/>
      <c r="T39" s="339"/>
      <c r="U39" s="339"/>
      <c r="V39" s="339"/>
    </row>
    <row r="40" spans="1:22" s="374" customFormat="1" ht="28.35" customHeight="1" x14ac:dyDescent="0.25">
      <c r="B40" s="374" t="s">
        <v>6</v>
      </c>
      <c r="D40" s="504" t="s">
        <v>8</v>
      </c>
      <c r="E40" s="504"/>
      <c r="G40" s="509" t="s">
        <v>7</v>
      </c>
      <c r="H40" s="509"/>
      <c r="J40" s="372"/>
      <c r="K40" s="373"/>
      <c r="L40" s="372"/>
      <c r="M40" s="508"/>
      <c r="N40" s="508"/>
      <c r="O40" s="372"/>
      <c r="P40" s="508"/>
      <c r="Q40" s="508"/>
      <c r="R40" s="508"/>
      <c r="S40" s="508"/>
      <c r="T40" s="508"/>
      <c r="U40" s="508"/>
      <c r="V40" s="508"/>
    </row>
    <row r="41" spans="1:22" s="196" customFormat="1" x14ac:dyDescent="0.25">
      <c r="J41" s="374"/>
      <c r="K41" s="374" t="s">
        <v>6</v>
      </c>
      <c r="L41" s="374"/>
      <c r="M41" s="504" t="s">
        <v>8</v>
      </c>
      <c r="N41" s="504"/>
      <c r="O41" s="374"/>
      <c r="P41" s="505" t="s">
        <v>7</v>
      </c>
      <c r="Q41" s="505"/>
      <c r="R41" s="505"/>
      <c r="S41" s="505"/>
      <c r="T41" s="505"/>
      <c r="U41" s="505"/>
      <c r="V41" s="505"/>
    </row>
    <row r="42" spans="1:22" x14ac:dyDescent="0.25">
      <c r="J42" s="196"/>
      <c r="K42" s="196"/>
      <c r="L42" s="196"/>
      <c r="M42" s="196"/>
      <c r="N42" s="196"/>
      <c r="O42" s="196"/>
      <c r="P42" s="196"/>
      <c r="Q42" s="375"/>
      <c r="R42" s="375"/>
      <c r="S42" s="375"/>
      <c r="T42" s="375"/>
      <c r="U42" s="375"/>
      <c r="V42" s="196"/>
    </row>
  </sheetData>
  <mergeCells count="15">
    <mergeCell ref="D39:E39"/>
    <mergeCell ref="G40:H40"/>
    <mergeCell ref="G39:H39"/>
    <mergeCell ref="D40:E40"/>
    <mergeCell ref="A2:H2"/>
    <mergeCell ref="A3:H3"/>
    <mergeCell ref="D38:F38"/>
    <mergeCell ref="M41:N41"/>
    <mergeCell ref="P41:V41"/>
    <mergeCell ref="J2:V2"/>
    <mergeCell ref="J3:V3"/>
    <mergeCell ref="M38:O38"/>
    <mergeCell ref="M39:O39"/>
    <mergeCell ref="M40:N40"/>
    <mergeCell ref="P40:V40"/>
  </mergeCells>
  <phoneticPr fontId="40" type="noConversion"/>
  <pageMargins left="0.25" right="0.17" top="0.75" bottom="0.75" header="0.3" footer="0.3"/>
  <pageSetup paperSize="9" scale="7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11</vt:i4>
      </vt:variant>
    </vt:vector>
  </HeadingPairs>
  <TitlesOfParts>
    <vt:vector size="22" baseType="lpstr">
      <vt:lpstr>Свод сравнительная</vt:lpstr>
      <vt:lpstr>№3.1. ПРЦ УПА</vt:lpstr>
      <vt:lpstr>сводн кальк</vt:lpstr>
      <vt:lpstr>№1 З.пл.</vt:lpstr>
      <vt:lpstr>№2 ЕСН </vt:lpstr>
      <vt:lpstr>№3 Транс. спец.тех.</vt:lpstr>
      <vt:lpstr>№4 Мат и обор</vt:lpstr>
      <vt:lpstr>№4 Мат и обор (2)</vt:lpstr>
      <vt:lpstr>№5 Аморт</vt:lpstr>
      <vt:lpstr>№6 Мат ИВЭ</vt:lpstr>
      <vt:lpstr>№7 Услуги</vt:lpstr>
      <vt:lpstr>'№1 З.пл.'!Область_печати</vt:lpstr>
      <vt:lpstr>'№2 ЕСН '!Область_печати</vt:lpstr>
      <vt:lpstr>'№3 Транс. спец.тех.'!Область_печати</vt:lpstr>
      <vt:lpstr>'№3.1. ПРЦ УПА'!Область_печати</vt:lpstr>
      <vt:lpstr>'№4 Мат и обор'!Область_печати</vt:lpstr>
      <vt:lpstr>'№4 Мат и обор (2)'!Область_печати</vt:lpstr>
      <vt:lpstr>'№5 Аморт'!Область_печати</vt:lpstr>
      <vt:lpstr>'№6 Мат ИВЭ'!Область_печати</vt:lpstr>
      <vt:lpstr>'№7 Услуги'!Область_печати</vt:lpstr>
      <vt:lpstr>'Свод сравнительная'!Область_печати</vt:lpstr>
      <vt:lpstr>'сводн кальк'!Область_печати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2012-12-24T07:13:12Z</cp:lastPrinted>
  <dcterms:created xsi:type="dcterms:W3CDTF">2006-09-16T00:00:00Z</dcterms:created>
  <dcterms:modified xsi:type="dcterms:W3CDTF">2025-07-29T11:10:55Z</dcterms:modified>
</cp:coreProperties>
</file>